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https://stratishealth.sharepoint.com/rqita/pr/"/>
    </mc:Choice>
  </mc:AlternateContent>
  <xr:revisionPtr revIDLastSave="122" documentId="8_{8BAFED30-1828-4CF1-B12D-1C62E02126EA}" xr6:coauthVersionLast="47" xr6:coauthVersionMax="47" xr10:uidLastSave="{0994A543-01E5-45A4-9EBF-BB033BFC2BEF}"/>
  <bookViews>
    <workbookView xWindow="-120" yWindow="-120" windowWidth="29040" windowHeight="15840" xr2:uid="{25D0544D-56C6-4206-94D9-45D2A1A438B0}"/>
  </bookViews>
  <sheets>
    <sheet name="Instructions" sheetId="4" r:id="rId1"/>
    <sheet name="YYYY Survey Summary State" sheetId="1" r:id="rId2"/>
    <sheet name="YYYY Survey Summary Hospital" sheetId="6" r:id="rId3"/>
    <sheet name="YYYY Core Data" sheetId="3" r:id="rId4"/>
    <sheet name="YYYY Detailed Data" sheetId="2" r:id="rId5"/>
  </sheets>
  <definedNames>
    <definedName name="ASP__fileqtr__internal_detailed">#REF!</definedName>
    <definedName name="ASP_2020Q4_internal">#REF!</definedName>
    <definedName name="_xlnm.Print_Area" localSheetId="2">'YYYY Survey Summary Hospital'!$B$1:$D$54</definedName>
    <definedName name="_xlnm.Print_Area" localSheetId="1">'YYYY Survey Summary State'!$B$1:$D$54</definedName>
    <definedName name="_xlnm.Print_Titles" localSheetId="2">'YYYY Survey Summary Hospital'!$1:$1</definedName>
    <definedName name="_xlnm.Print_Titles" localSheetId="1">'YYYY Survey Summary State'!$1:$1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6" l="1"/>
  <c r="D8" i="1"/>
  <c r="D8" i="6"/>
  <c r="F16" i="6"/>
  <c r="F18" i="6"/>
  <c r="E18" i="6"/>
  <c r="E16" i="6"/>
  <c r="D53" i="6"/>
  <c r="D52" i="6"/>
  <c r="D51" i="6"/>
  <c r="D49" i="6"/>
  <c r="D47" i="6"/>
  <c r="D46" i="6"/>
  <c r="D44" i="6"/>
  <c r="D43" i="6"/>
  <c r="D42" i="6"/>
  <c r="D40" i="6"/>
  <c r="D39" i="6"/>
  <c r="D38" i="6"/>
  <c r="D37" i="6"/>
  <c r="D35" i="6"/>
  <c r="D34" i="6"/>
  <c r="D33" i="6"/>
  <c r="D31" i="6"/>
  <c r="D30" i="6"/>
  <c r="D29" i="6"/>
  <c r="D28" i="6"/>
  <c r="D27" i="6"/>
  <c r="D26" i="6"/>
  <c r="D25" i="6"/>
  <c r="D23" i="6"/>
  <c r="D14" i="6"/>
  <c r="D12" i="6"/>
  <c r="D11" i="6"/>
  <c r="D7" i="6"/>
  <c r="D6" i="6"/>
  <c r="D5" i="6"/>
  <c r="D3" i="6"/>
  <c r="D2" i="6"/>
  <c r="D16" i="6" l="1"/>
  <c r="D18" i="6"/>
  <c r="D49" i="1" l="1"/>
  <c r="D42" i="1"/>
  <c r="D33" i="1"/>
  <c r="D23" i="1"/>
  <c r="D14" i="1"/>
  <c r="D11" i="1"/>
  <c r="D2" i="1"/>
  <c r="D3" i="1"/>
  <c r="F18" i="1" l="1"/>
  <c r="E18" i="1"/>
  <c r="F16" i="1"/>
  <c r="E16" i="1"/>
  <c r="D53" i="1"/>
  <c r="D52" i="1"/>
  <c r="D51" i="1"/>
  <c r="D47" i="1"/>
  <c r="D46" i="1"/>
  <c r="D44" i="1"/>
  <c r="D43" i="1"/>
  <c r="D40" i="1"/>
  <c r="D39" i="1"/>
  <c r="D38" i="1"/>
  <c r="D37" i="1"/>
  <c r="D35" i="1"/>
  <c r="D34" i="1"/>
  <c r="D31" i="1"/>
  <c r="D30" i="1"/>
  <c r="D29" i="1"/>
  <c r="D28" i="1"/>
  <c r="D27" i="1"/>
  <c r="D26" i="1"/>
  <c r="D25" i="1"/>
  <c r="D12" i="1"/>
  <c r="D7" i="1"/>
  <c r="D6" i="1"/>
  <c r="D5" i="1"/>
  <c r="D18" i="1" l="1"/>
  <c r="D16" i="1"/>
</calcChain>
</file>

<file path=xl/sharedStrings.xml><?xml version="1.0" encoding="utf-8"?>
<sst xmlns="http://schemas.openxmlformats.org/spreadsheetml/2006/main" count="278" uniqueCount="119">
  <si>
    <t>Question ID</t>
  </si>
  <si>
    <t>QUESTION</t>
  </si>
  <si>
    <t>CAHs</t>
  </si>
  <si>
    <t>Leadership</t>
  </si>
  <si>
    <t>absFormalSupport</t>
  </si>
  <si>
    <t>Our facility has a formal statement of support for antibiotic stewardship (e.g., a written policy or statement approved by the board).</t>
  </si>
  <si>
    <t xml:space="preserve">Facility leadership has demonstrated a commitment to antibiotic stewardship efforts by: </t>
  </si>
  <si>
    <t>absCommitCommun</t>
  </si>
  <si>
    <t>●</t>
  </si>
  <si>
    <t>Communicating to staff about stewardship activities, via email, newsletters, events, or other avenues​</t>
  </si>
  <si>
    <t>absCommitTrain</t>
  </si>
  <si>
    <t>Providing opportunities for staff training and development on antibiotic stewardship​</t>
  </si>
  <si>
    <t>absCommitIT</t>
  </si>
  <si>
    <t>Allocating information technology resources to support antibiotic stewardship efforts</t>
  </si>
  <si>
    <t>absCommittee</t>
  </si>
  <si>
    <t xml:space="preserve">Our facility has a committee responsible for antibiotic stewardship. </t>
  </si>
  <si>
    <t>abxStewardPhyJob + abxStewardPhar</t>
  </si>
  <si>
    <t>*If a physician and/or pharmacist are leading antibiotic stewardship activities, are antibiotic stewardship responsibilities in their contract or job description?</t>
  </si>
  <si>
    <t>Accountability</t>
  </si>
  <si>
    <t>abxSteward</t>
  </si>
  <si>
    <t>Our facility has a leader (or co-leaders) responsible for antibiotic stewardship outcomes.</t>
  </si>
  <si>
    <t>Our facility has a leader (or co-leaders responsible for antibiotic stewardship outcomes. One of the following is true:</t>
  </si>
  <si>
    <t>Pharm</t>
  </si>
  <si>
    <t>Co-Le</t>
  </si>
  <si>
    <t>abxStewardPos</t>
  </si>
  <si>
    <t>Pharmacist lead or co-lead</t>
  </si>
  <si>
    <t>abxPharm</t>
  </si>
  <si>
    <t>Phy and Pharm</t>
  </si>
  <si>
    <t>Oth and Pharm</t>
  </si>
  <si>
    <t>abxStewardPos=('PHY' or 'OTH') and abxPharm='Y'</t>
  </si>
  <si>
    <t>Our facility has a physician or "other" leader responsible for antibiotic stewardship outcomes but there is at least one pharmacist responsible for improving antibiotic use at our facility</t>
  </si>
  <si>
    <t>Our facility does NOT have a leader but does have a committee responsible for antibiotic stewardship and a pharmacist is a member of that committee</t>
  </si>
  <si>
    <t>Our facility has a policy or formal procedure for:</t>
  </si>
  <si>
    <t>absFormalProcDoc</t>
  </si>
  <si>
    <t>Required documentation of indication for antibiotic orders​</t>
  </si>
  <si>
    <t>absFormalProcReqDur</t>
  </si>
  <si>
    <t>Required documentation of duration for antibiotic orders​</t>
  </si>
  <si>
    <t>absFormalProcTreatTeam</t>
  </si>
  <si>
    <t>The treating team to review antibiotics 48-72 hours after initial order (i.e., antibiotic time-out)​</t>
  </si>
  <si>
    <t>absFormalProcStwrdTeam</t>
  </si>
  <si>
    <t>The stewardship team to review courses of therapy for specific antibiotic agents and provide real-time feedback and recommendations to the treatment team (i.e., prospective audit and feedback)​</t>
  </si>
  <si>
    <t>abxPriorAuth</t>
  </si>
  <si>
    <t>Required authorization by the stewardship team before restricted antibiotics on the formulary can be dispensed (i.e., prior authorization)​</t>
  </si>
  <si>
    <t>abxGuidelines</t>
  </si>
  <si>
    <t xml:space="preserve">Providers have access to facility- or region-specific treatment guidelines or recommendations for commonly encountered infections. </t>
  </si>
  <si>
    <t>abxIntervention</t>
  </si>
  <si>
    <t>Our facility targets select diagnoses for active interventions to optimize antibiotic use (e.g., intervening on duration of therapy for patients with community-acquired pneumonia according to clinical response)</t>
  </si>
  <si>
    <t>absFormalProcStwrdMonitor</t>
  </si>
  <si>
    <t>Our facility has a policy or formal procedure for required documentation of indication for antibiotic orders and our stewardship team monitors adherence to that policy or formal procedure.​</t>
  </si>
  <si>
    <t>abxGuidelinesAdhere</t>
  </si>
  <si>
    <t>Providers have access to facility- or region-specific treatment guidelines or recommendations for commonly encountered infections and our stewardship team monitors adherence to those guidelines or recommendations.​</t>
  </si>
  <si>
    <t>Our stewardship team monitors:</t>
  </si>
  <si>
    <t>abxMonResist</t>
  </si>
  <si>
    <t>Antibiotic resistance patterns​</t>
  </si>
  <si>
    <t>abxMonDOT</t>
  </si>
  <si>
    <t>Antibiotic use in days of therapy (DOT) per 1000 patient days or days present, at least quarterly​</t>
  </si>
  <si>
    <t>abxMonDDD</t>
  </si>
  <si>
    <t>Antibiotic use in defined daily doses (DDD) per 1000 patient days, at least quarterly​</t>
  </si>
  <si>
    <t>abxMonPurch</t>
  </si>
  <si>
    <t>Antibiotic expenditures (i.e., purchasing costs), at least quarterly​</t>
  </si>
  <si>
    <t>Our facility has a policy or formal procedure for the stewardship team to review courses of therapy for specific antibiotic agents and provide real-time feedback and recommendations to the treatment team (i.e., prospective audit and feedback)​</t>
  </si>
  <si>
    <t>abxUsageRpt</t>
  </si>
  <si>
    <t>If antibiotic use in DOT, DDD, or some other means of monitoring are selected, our stewardship team provides individual-, unit-, or service-specific reports on antibiotic use to prescribers, at least annually.​</t>
  </si>
  <si>
    <t>Our stewardship team provides the following updates or reports, at least annually:​</t>
  </si>
  <si>
    <t>abxUpdateLead</t>
  </si>
  <si>
    <t>Updates to facility leadership on antibiotic use and stewardship efforts​</t>
  </si>
  <si>
    <t>abxUpdateStaff</t>
  </si>
  <si>
    <t>Outcomes for antibiotic stewardship interventions to staff​</t>
  </si>
  <si>
    <t>Which of the following groups receive education on appropriate antibiotic use at least annually? (Check all that apply)​</t>
  </si>
  <si>
    <t>abxEdPrescribe</t>
  </si>
  <si>
    <t>Prescribers</t>
  </si>
  <si>
    <t>abxEdNurse</t>
  </si>
  <si>
    <t>Nursing staff</t>
  </si>
  <si>
    <t>abxEdPhar</t>
  </si>
  <si>
    <t>Pharmacists</t>
  </si>
  <si>
    <t>abxStewardPos='.' and absCommitteePhar='Y'</t>
  </si>
  <si>
    <t>Not available in data file</t>
  </si>
  <si>
    <t>ccn</t>
  </si>
  <si>
    <t>CAH Name</t>
  </si>
  <si>
    <t>orgID</t>
  </si>
  <si>
    <t>factype</t>
  </si>
  <si>
    <t>state</t>
  </si>
  <si>
    <t>survey_year</t>
  </si>
  <si>
    <t>abxStewardPhyJob</t>
  </si>
  <si>
    <t>abxStewardPhar</t>
  </si>
  <si>
    <t>Drug_Expertise</t>
  </si>
  <si>
    <t>Act</t>
  </si>
  <si>
    <t>Track</t>
  </si>
  <si>
    <t>Report</t>
  </si>
  <si>
    <t>Educate</t>
  </si>
  <si>
    <t>Core_Elements_Met</t>
  </si>
  <si>
    <t>Survey_year</t>
  </si>
  <si>
    <t>Instructions</t>
  </si>
  <si>
    <t>2. Paste the Core data into this tool.</t>
  </si>
  <si>
    <t>1. Locate the data.</t>
  </si>
  <si>
    <t>- Navigate to the Core data tab of the Excel Antibiotic Stewardship data file.</t>
  </si>
  <si>
    <t xml:space="preserve">- Compare the headers in that data against this tool's "YYYY Core Data" tab headers to ensure they match. If they do not match, reach out to RQITA at RQITA@stratishealth.org </t>
  </si>
  <si>
    <t>- Then, navigate back to this tool, click the "YYYY Core Data" tab, and paste values.</t>
  </si>
  <si>
    <t>- Right-click the "YYYY Core Data" tab. Rename the year to the year of your annual facility survey (e.g., 2019)</t>
  </si>
  <si>
    <t>- Navigate to the Detailed data tab of the Excel Antibiotic Stewardship data file.</t>
  </si>
  <si>
    <t>- Then, navigate back to this tool, click the "YYYY Detailed Data" tab, and paste values.</t>
  </si>
  <si>
    <t>- Right-click the "YYYY Detailed Data" tab. Rename the year to the year of your annual facility survey (e.g., 2019)</t>
  </si>
  <si>
    <t xml:space="preserve">- Compare the headers in that data against this tool's "YYYY Detailed Data" tab headers to ensure they match. If they do not match, reach out to RQITA at RQITA@stratishealth.org </t>
  </si>
  <si>
    <t>3. Paste the Detailed data into this tool.</t>
  </si>
  <si>
    <r>
      <t>Drug</t>
    </r>
    <r>
      <rPr>
        <b/>
        <sz val="12"/>
        <color theme="0"/>
        <rFont val="Arial"/>
        <family val="2"/>
      </rPr>
      <t>_</t>
    </r>
    <r>
      <rPr>
        <b/>
        <sz val="12"/>
        <rFont val="Arial"/>
        <family val="2"/>
      </rPr>
      <t>Expertise</t>
    </r>
  </si>
  <si>
    <t xml:space="preserve">- Select all of the data in the Detailed data file, right-click, and choose "Copy" </t>
  </si>
  <si>
    <t xml:space="preserve">- Select all of the data in the Core data file, right-click, and choose "Copy" </t>
  </si>
  <si>
    <t>- Find the Excel Antibiotic Stewardship Data file for the year that you are interested in. This would have been shared via your state's Patient Safety Inpatient &amp; Outpatient folder on the NIH portal. Do not change the format of this data file.</t>
  </si>
  <si>
    <t xml:space="preserve"> For the purposes of the MBQIP Antibiotic Stewardship measure, responses from several questions on the National Healthcare Safety Network (NHSN) Patient Safety Component-Annual Hospital Survey are used to determine whether a single core element of Antibiotic Stewardship has been met. A core element is met when a facility answers affirmatively to at least one question within the core element category. If a facility does not answer affirmatively to at least one question in the core element category, it will not receive credit for that core element. 
This tool was created to help state Flex programs summarize and make use of the Core and Detailed Annual Facility Survey antibiotic stewardship data. It provides both a core element summary and a question-by-question summary of CAH responses. 
States can use this information to: (1) identify gaps in implementation holding hospitals back from achieving success in implementing the 7 core elements; (2) identify opportunities for enhancing antibiotic stewardship programs in all hospitals; (3) identify hospitals that have successfully implemented various antibiotic stewardship program components to learn from and share with other hospitals; (4) compare hospital responses to specific questions year over year to confirm consistency in responses.</t>
  </si>
  <si>
    <t>Hospital CCN</t>
  </si>
  <si>
    <t>Met (1) or Not (0)</t>
  </si>
  <si>
    <r>
      <t xml:space="preserve">Antibiotic Stewardship Detailed Data Summarization Tool 
for State Flex Programs
</t>
    </r>
    <r>
      <rPr>
        <sz val="12"/>
        <color rgb="FFC00000"/>
        <rFont val="Arial"/>
        <family val="2"/>
      </rPr>
      <t>Updated October 2021 to include hospital summary tool</t>
    </r>
  </si>
  <si>
    <t>- Right-click the "YYYY Survey Summary State" tab. Rename the year to the year of your annual facility survey (e.g., 2019)</t>
  </si>
  <si>
    <t>- Follow the instructions to update the Manual Entry item (highlighted in yellow on the "YYYY Survey Summary State" tab)</t>
  </si>
  <si>
    <t>4. Update and use the state summary</t>
  </si>
  <si>
    <t>5. Update and use the hospital summary</t>
  </si>
  <si>
    <t>- Right-click the "YYYY Survey Summary Hospital" tab. Rename the year to the year of your annual facility survey (e.g., 2019)</t>
  </si>
  <si>
    <t>- Enter the CCN of the hospital you are interested in.</t>
  </si>
  <si>
    <r>
      <rPr>
        <b/>
        <u/>
        <sz val="12"/>
        <rFont val="Arial"/>
        <family val="2"/>
      </rPr>
      <t>Manual entry</t>
    </r>
    <r>
      <rPr>
        <sz val="12"/>
        <rFont val="Arial"/>
        <family val="2"/>
      </rPr>
      <t>: Go to Detailed Data tab. Count CAHs where "abxStewardPhyJob" and/or "abxStewardPhar" equals "Y." Enter total.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</si>
</sst>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2"/>
      <name val="Arial"/>
      <family val="2"/>
    </font>
    <font>
      <sz val="12"/>
      <name val="Arial"/>
      <family val="2"/>
    </font>
    <font>
      <i/>
      <sz val="12"/>
      <name val="Arial"/>
      <family val="2"/>
    </font>
    <font>
      <strike/>
      <sz val="12"/>
      <name val="Arial"/>
      <family val="2"/>
    </font>
    <font>
      <b/>
      <sz val="10"/>
      <color indexed="9"/>
      <name val="Arial"/>
      <family val="2"/>
    </font>
    <font>
      <b/>
      <u/>
      <sz val="12"/>
      <name val="Arial"/>
      <family val="2"/>
    </font>
    <font>
      <b/>
      <sz val="18"/>
      <color theme="1"/>
      <name val="Arial"/>
      <family val="2"/>
    </font>
    <font>
      <sz val="12"/>
      <color theme="1"/>
      <name val="Arial"/>
      <family val="2"/>
    </font>
    <font>
      <b/>
      <sz val="12"/>
      <color theme="0"/>
      <name val="Arial"/>
      <family val="2"/>
    </font>
    <font>
      <b/>
      <sz val="11"/>
      <color theme="1"/>
      <name val="Arial"/>
      <family val="2"/>
    </font>
    <font>
      <sz val="11"/>
      <color theme="1"/>
      <name val="Arial"/>
      <family val="2"/>
    </font>
    <font>
      <b/>
      <sz val="16"/>
      <color theme="1"/>
      <name val="Arial"/>
      <family val="2"/>
    </font>
    <font>
      <b/>
      <sz val="14"/>
      <color theme="0" tint="-4.9989318521683403E-2"/>
      <name val="Arial"/>
      <family val="2"/>
    </font>
    <font>
      <sz val="11"/>
      <color indexed="8"/>
      <name val="Calibri"/>
      <family val="2"/>
      <scheme val="minor"/>
    </font>
    <font>
      <sz val="12"/>
      <color rgb="FFC00000"/>
      <name val="Arial"/>
      <family val="2"/>
    </font>
  </fonts>
  <fills count="8">
    <fill>
      <patternFill patternType="none"/>
    </fill>
    <fill>
      <patternFill patternType="gray125"/>
    </fill>
    <fill>
      <patternFill patternType="solid">
        <fgColor rgb="FF6495ED"/>
        <bgColor indexed="64"/>
      </patternFill>
    </fill>
    <fill>
      <patternFill patternType="solid">
        <fgColor indexed="65"/>
        <bgColor indexed="64"/>
      </patternFill>
    </fill>
    <fill>
      <patternFill patternType="solid">
        <fgColor theme="6"/>
        <bgColor indexed="64"/>
      </patternFill>
    </fill>
    <fill>
      <patternFill patternType="solid">
        <fgColor theme="7" tint="0.59999389629810485"/>
        <bgColor indexed="64"/>
      </patternFill>
    </fill>
    <fill>
      <patternFill patternType="solid">
        <fgColor rgb="FF385623"/>
        <bgColor indexed="64"/>
      </patternFill>
    </fill>
    <fill>
      <patternFill patternType="solid">
        <fgColor theme="9"/>
        <bgColor indexed="64"/>
      </patternFill>
    </fill>
  </fills>
  <borders count="11">
    <border>
      <left/>
      <right/>
      <top/>
      <bottom/>
      <diagonal/>
    </border>
    <border>
      <left style="thin">
        <color indexed="0"/>
      </left>
      <right style="thin">
        <color indexed="0"/>
      </right>
      <top/>
      <bottom style="medium">
        <color indexed="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4" fillId="0" borderId="0"/>
  </cellStyleXfs>
  <cellXfs count="81">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vertical="top"/>
    </xf>
    <xf numFmtId="0" fontId="2" fillId="0" borderId="0" xfId="0" applyFont="1" applyAlignment="1">
      <alignment horizontal="center" vertical="center"/>
    </xf>
    <xf numFmtId="0" fontId="0" fillId="0" borderId="0" xfId="0" applyAlignment="1">
      <alignment vertical="center"/>
    </xf>
    <xf numFmtId="0" fontId="2" fillId="0" borderId="0" xfId="0" applyFont="1"/>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top"/>
    </xf>
    <xf numFmtId="0" fontId="2" fillId="0" borderId="0" xfId="0" applyFont="1" applyFill="1" applyAlignment="1">
      <alignment vertical="top"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5" fillId="2" borderId="1" xfId="0" applyNumberFormat="1" applyFont="1" applyFill="1" applyBorder="1" applyAlignment="1" applyProtection="1">
      <alignment horizontal="center" wrapText="1"/>
    </xf>
    <xf numFmtId="0" fontId="0" fillId="3" borderId="0" xfId="0" applyNumberFormat="1" applyFont="1" applyFill="1" applyBorder="1" applyAlignment="1" applyProtection="1"/>
    <xf numFmtId="0" fontId="0" fillId="0" borderId="0" xfId="0" applyFill="1"/>
    <xf numFmtId="2" fontId="0" fillId="0" borderId="0" xfId="0" applyNumberFormat="1"/>
    <xf numFmtId="0" fontId="0" fillId="0" borderId="0" xfId="0" applyNumberFormat="1"/>
    <xf numFmtId="0" fontId="1" fillId="4" borderId="0" xfId="0" applyFont="1" applyFill="1" applyAlignment="1">
      <alignment vertical="center"/>
    </xf>
    <xf numFmtId="0" fontId="2" fillId="0" borderId="2" xfId="0" applyFont="1" applyBorder="1" applyAlignment="1">
      <alignment vertical="top"/>
    </xf>
    <xf numFmtId="0" fontId="2" fillId="0" borderId="2" xfId="0" applyFont="1" applyBorder="1" applyAlignment="1">
      <alignment vertical="center"/>
    </xf>
    <xf numFmtId="0" fontId="2" fillId="0" borderId="2" xfId="0" applyFont="1" applyBorder="1"/>
    <xf numFmtId="0" fontId="0" fillId="0" borderId="2" xfId="0" applyBorder="1" applyAlignment="1">
      <alignment vertical="center"/>
    </xf>
    <xf numFmtId="0" fontId="1" fillId="4" borderId="4" xfId="0" applyFont="1" applyFill="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right" vertical="top"/>
    </xf>
    <xf numFmtId="0" fontId="2" fillId="0" borderId="0" xfId="0" applyFont="1" applyBorder="1" applyAlignment="1">
      <alignment vertical="top" wrapText="1"/>
    </xf>
    <xf numFmtId="0" fontId="2" fillId="5" borderId="6" xfId="0" applyFont="1" applyFill="1" applyBorder="1" applyAlignment="1">
      <alignment horizontal="center" vertical="center"/>
    </xf>
    <xf numFmtId="0" fontId="2" fillId="0" borderId="5" xfId="0" applyFont="1" applyBorder="1"/>
    <xf numFmtId="0" fontId="2" fillId="0" borderId="0" xfId="0" applyFont="1" applyBorder="1" applyAlignment="1">
      <alignment vertical="top"/>
    </xf>
    <xf numFmtId="0" fontId="3" fillId="0" borderId="6" xfId="0" applyFont="1" applyBorder="1" applyAlignment="1">
      <alignment horizontal="center" vertical="center"/>
    </xf>
    <xf numFmtId="0" fontId="4" fillId="0" borderId="5" xfId="0" applyFont="1" applyBorder="1" applyAlignment="1">
      <alignment horizontal="right" vertical="top"/>
    </xf>
    <xf numFmtId="0" fontId="4" fillId="0" borderId="0" xfId="0" applyFont="1" applyBorder="1" applyAlignment="1">
      <alignment vertical="top" wrapText="1"/>
    </xf>
    <xf numFmtId="0" fontId="4" fillId="0" borderId="6" xfId="0" applyFont="1" applyBorder="1" applyAlignment="1">
      <alignment horizontal="center" vertical="center"/>
    </xf>
    <xf numFmtId="0" fontId="2" fillId="0" borderId="5" xfId="0" applyFont="1" applyFill="1" applyBorder="1" applyAlignment="1">
      <alignment horizontal="right" vertical="top"/>
    </xf>
    <xf numFmtId="0" fontId="2" fillId="0" borderId="0" xfId="0" applyFont="1" applyFill="1" applyBorder="1" applyAlignment="1">
      <alignment vertical="top" wrapText="1"/>
    </xf>
    <xf numFmtId="0" fontId="2"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2" fillId="0" borderId="0" xfId="0" applyFont="1" applyBorder="1" applyAlignment="1">
      <alignment horizontal="left" vertical="top" wrapText="1"/>
    </xf>
    <xf numFmtId="0" fontId="2" fillId="0" borderId="8" xfId="0" applyFont="1" applyBorder="1" applyAlignment="1">
      <alignment vertical="top"/>
    </xf>
    <xf numFmtId="0" fontId="2" fillId="0" borderId="9" xfId="0" applyFont="1" applyBorder="1" applyAlignment="1">
      <alignment horizontal="center" vertical="center"/>
    </xf>
    <xf numFmtId="0" fontId="2" fillId="0" borderId="7" xfId="0" applyFont="1" applyBorder="1"/>
    <xf numFmtId="0" fontId="0" fillId="0" borderId="8" xfId="0" applyBorder="1" applyAlignment="1">
      <alignment vertical="center"/>
    </xf>
    <xf numFmtId="0" fontId="2" fillId="0" borderId="8" xfId="0" applyFont="1" applyBorder="1"/>
    <xf numFmtId="0" fontId="7" fillId="0" borderId="0" xfId="0" applyFont="1" applyFill="1" applyAlignment="1">
      <alignment horizontal="center" vertical="center" wrapText="1"/>
    </xf>
    <xf numFmtId="0" fontId="8" fillId="0" borderId="0" xfId="0" applyFont="1"/>
    <xf numFmtId="0" fontId="1" fillId="0" borderId="4" xfId="0" applyFont="1" applyBorder="1" applyAlignment="1">
      <alignment horizontal="center" vertical="center"/>
    </xf>
    <xf numFmtId="0" fontId="10" fillId="0" borderId="0" xfId="0" applyFont="1"/>
    <xf numFmtId="0" fontId="11" fillId="0" borderId="0" xfId="0" applyFont="1"/>
    <xf numFmtId="0" fontId="0" fillId="0" borderId="0" xfId="0" applyFont="1"/>
    <xf numFmtId="0" fontId="11" fillId="0" borderId="0" xfId="0" quotePrefix="1" applyFont="1"/>
    <xf numFmtId="0" fontId="2" fillId="0" borderId="0" xfId="0" applyFont="1" applyAlignment="1">
      <alignment horizontal="left" vertical="center" wrapText="1"/>
    </xf>
    <xf numFmtId="0" fontId="1" fillId="4" borderId="10" xfId="0" applyFont="1" applyFill="1" applyBorder="1" applyAlignment="1">
      <alignment horizontal="center" vertical="center"/>
    </xf>
    <xf numFmtId="0" fontId="2" fillId="5" borderId="10" xfId="0" applyFont="1" applyFill="1" applyBorder="1" applyAlignment="1">
      <alignment horizontal="center" vertical="center"/>
    </xf>
    <xf numFmtId="0" fontId="2" fillId="0" borderId="0" xfId="0" applyFont="1" applyAlignment="1">
      <alignment vertical="center" wrapText="1"/>
    </xf>
    <xf numFmtId="0" fontId="2" fillId="0" borderId="0" xfId="0" applyFont="1" applyAlignment="1">
      <alignment vertical="top" wrapText="1"/>
    </xf>
    <xf numFmtId="0" fontId="4" fillId="0" borderId="0" xfId="0" applyFont="1" applyAlignment="1">
      <alignment vertical="top" wrapText="1"/>
    </xf>
    <xf numFmtId="0" fontId="11" fillId="0" borderId="0" xfId="0" quotePrefix="1" applyFont="1" applyAlignment="1">
      <alignment horizontal="left" wrapText="1"/>
    </xf>
    <xf numFmtId="0" fontId="11" fillId="0" borderId="0" xfId="0" applyFont="1" applyAlignment="1">
      <alignment horizontal="left" wrapText="1"/>
    </xf>
    <xf numFmtId="0" fontId="13" fillId="6" borderId="0" xfId="0" applyFont="1" applyFill="1" applyBorder="1" applyAlignment="1">
      <alignment horizontal="center" vertical="center" wrapText="1"/>
    </xf>
    <xf numFmtId="0" fontId="12"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0" borderId="0" xfId="0" quotePrefix="1" applyFont="1" applyBorder="1" applyAlignment="1">
      <alignment horizontal="left" vertical="top" wrapText="1"/>
    </xf>
    <xf numFmtId="0" fontId="11" fillId="0" borderId="0"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1" fillId="0" borderId="3" xfId="0" applyFont="1" applyBorder="1" applyAlignment="1">
      <alignment horizontal="left"/>
    </xf>
    <xf numFmtId="0" fontId="1" fillId="0" borderId="2" xfId="0" applyFont="1" applyBorder="1" applyAlignment="1">
      <alignment horizontal="left"/>
    </xf>
    <xf numFmtId="0" fontId="1" fillId="4" borderId="3" xfId="0" applyFont="1" applyFill="1" applyBorder="1" applyAlignment="1">
      <alignment horizontal="center" vertical="center"/>
    </xf>
    <xf numFmtId="0" fontId="1" fillId="4" borderId="2" xfId="0" applyFont="1" applyFill="1" applyBorder="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vertical="top"/>
    </xf>
    <xf numFmtId="0" fontId="2" fillId="0" borderId="0" xfId="0" applyFont="1" applyBorder="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0" fontId="5" fillId="7" borderId="1" xfId="0" applyNumberFormat="1" applyFont="1" applyFill="1" applyBorder="1" applyAlignment="1" applyProtection="1">
      <alignment horizontal="center" wrapText="1"/>
    </xf>
  </cellXfs>
  <cellStyles count="2">
    <cellStyle name="Normal" xfId="0" builtinId="0"/>
    <cellStyle name="Normal 2" xfId="1" xr:uid="{E71A8347-1C73-492B-BC39-F961C5456EF8}"/>
  </cellStyles>
  <dxfs count="3">
    <dxf>
      <border outline="0">
        <bottom style="medium">
          <color indexed="0"/>
        </bottom>
      </border>
    </dxf>
    <dxf>
      <font>
        <b/>
        <i val="0"/>
        <strike val="0"/>
        <condense val="0"/>
        <extend val="0"/>
        <outline val="0"/>
        <shadow val="0"/>
        <u val="none"/>
        <vertAlign val="baseline"/>
        <sz val="10"/>
        <color indexed="9"/>
        <name val="Arial"/>
        <family val="2"/>
        <scheme val="none"/>
      </font>
      <numFmt numFmtId="0" formatCode="General"/>
      <fill>
        <patternFill patternType="solid">
          <fgColor indexed="64"/>
          <bgColor rgb="FF6495ED"/>
        </patternFill>
      </fill>
      <alignment horizontal="center" vertical="bottom" textRotation="0" wrapText="1" indent="0" justifyLastLine="0" shrinkToFit="0" readingOrder="0"/>
      <border diagonalUp="0" diagonalDown="0" outline="0">
        <left style="thin">
          <color indexed="0"/>
        </left>
        <right style="thin">
          <color indexed="0"/>
        </right>
        <top/>
        <bottom/>
      </border>
      <protection locked="1" hidden="0"/>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76200</xdr:colOff>
      <xdr:row>1</xdr:row>
      <xdr:rowOff>114300</xdr:rowOff>
    </xdr:to>
    <xdr:sp macro="" textlink="">
      <xdr:nvSpPr>
        <xdr:cNvPr id="2049" name="AutoShape 1" descr="data:image/png;base64,iVBORw0KGgoAAAANSUhEUgAAA2kAAACRCAYAAABZofBPAAAgAElEQVR4XuxdB5xdRfk938y97+1mk00jhfSEUEMLCUXAv3QEAUUFFAUsKIKKdKmyoUPoAlIsoCjSUVREmiA1JHRCS0JIQkhIAqm7+96d+b7/75t7d7OJaZiEBJj7I+7P3ftuOTP3vjlzzneGELfPOAJCIsCBt99uBifbd2pXgy3Y0NaZyBD2vpcTSZgBMdLMTJM808vOuqfR3PTaNWPvaMSZZwpIIST5jAMZbz8iEBGICEQEIgIRgYhARCAisEoQCMPruH12EGhoELPPPrCPzZzSAe2TdaWR1xMjm2YwGwqjP3vp6SGdM/Z1wpRmEGIWeEC8SIVh5jPLLE801YMnZs38uvP0alV4wnyS95t6D258ZCd4okjaPju9Kt5pRCAiEBGICEQEIgIRgYjAqkQgkrRViebaeCwRuu12mGlDxyV10zsNYJHdHPxO7LCZF/T0hDoRGC8gLwIvgGMmz4ATgMPvBKqm6d88RH8v+v9VYPOeUfXeO6I5XjDFe/8CDB6YW60+PrUW0w4ce4draGjgtRGaeE0RgYhARCAiEBGICEQEIgIRgbURgUjS1sZWWQXX1CBiho0ZUzOPBg123u/uMt7TQ4YBpp4hhhmUsQRilhOwhT9zopYTthbilpM1wIfft/lbIHMCh0DiRP9l3vuq9+9nZJ7ywv9ENXl0SqNMHnf04Gq0Ra6Cxo2HiAhEBCICEYGIQEQgIhAR+FQjEEnap6x5bxOxtWPe61y1dds2ueq3jPDuQmlHJ956JyYnWAIOhCsnWKuCpHklaawqmyATIAPEieGqMFecm5Kx3Fvl7M7J8/xLs+dsORcNFNW1T1nfi7cTEYgIRAQiAhGBiEBEICKwahCIJG3V4LjGj3LbbbdZDN6rS2Ire0uVjmArm4lQLYsYp4oZtxCznEitdpKWEzVkrKRNJAP5Cvt5Gcu/HZd+8/6MBU/OqWw2J5K1Nd514gVEBCICEYGIQEQgIhARiAisZQhEkraWNchHvRwRMQ9O+LBD1ihfrDB+khgz1LHUOi9GiZm0sSnmxGwJJE0o/F4DQlhEHIto3VlhaxRV3DyYWPeTQPgo1LC1qGd5sMiiStqiJC2oa0oOq7C+wm6u9/xAleR6V+r69PRDezRGG+RHbfm4f0QgIhARiAhEBCICEYGIwKcVgUjSPsEt+5ZIedJrs7etOv4pGbubI+rgnbeBVCk5WyJJy8M/vA+2R9YfzJI5x80ONI+Z5mU+m8tI5nrxjZ7FOUMQj9Sx1DFJvXfc0UM6MNDBMcpOkDjAMhACR7KFlscWJW0hSdO/gcSR9dXMTc+Yb2fimzq+XH5t3C/Xr3yCmyNeekQgIhARiAhEBCICEYGIQERglSAQSdoqgfHjPYiqZw+/OWtd+OQ7HnwUmbRblrlU1awQl98S+qEkrVC5gormGZn+57nRQT50gkkieC0jepEyvNbMlXfmG//BOlznpk+fjvadu8nUNrdW/+EMaqyxVOpWlyyYzt1NyQxq9jLEM22WsduIQb09oWOmSp5QktsdGdWgohVKWvFTiVwVRhgm886/6FiuqWTJ3+d/8MdZiGmQH2+HimeLCEQEIgIRgYhARCAiEBFYqxCIJG2tao7lX4yqZ1PHNw1jVEdYtttmzO1DzZlKYq0krUhrFAS7Y+bZe+ZGLzKDWR6vev8vi/Ko2dV57zc312YycF1HM/7NZ+600wqvb9bQ0GDwhTPNrKZxtuLr7HyaWW6a374fOb9DBuyRiQxzgi4ZUJMRGa1NC3bHVpIGVAsyySbRK5ztM38nc3LN7PK8sThiuHK8uEUEIgIRgYhARCAiEBGICEQEPnMIRJL2CWryp9+aVS+m9C0ncrzA9GPPqdoaXfAsLqwLk7x2TH9fdd7NZjGjhfHXxMjDzY6mTZo6vUJjh7iGVZyweMBtt9n57Ycm5enza+cm7QcJ44uOZC8PHpIJdchAVmP/WxIgW0haIJe6+LVQ1WfVp53gihqiB2b8eNP5n6DmiZcaEYgIRAQiAhGBiEBEICIQEVglCESStkpgXL0HERF6ZlxTb1D1GLLJIV6wTubY5FZGJWMt65eFBaa13qyaeZnGwo96yC0LyD3bt+O680b9EdmqJmZLu3MlbFPwuVJtU2OXBRl2yQwf4ATbeEtdgxVSbZAhkCRfCkAg+bWbxPnMvemZrzFN/vb5J2w+A0rg4hYRiAhEBCICEYGIQEQgIhAR+IwgEEna2t7QIvTs1JkbmErN2bBmd8fc0XkENUqKgBBV0rTmzAmzY54mQo9LJjf4LH3uw1L9vCOG61rTa4joiNDgX44r1dTaTpRUds2AQ7zHNo5MJ5cvDxCImrIwZs6XBjCJd85NZ5/9FoZ/3Txz6OQY1b+2d9R4fRGBiEBEICIQEYgIRAQiAqsKgUjSVhWSq+E4qqC98vaCzbLEXwwq7cDe1+ZrnuUhHDlJK1Q0x/M9yQsukytKKD06mdvPPmI4rT11XUrW7htXKk2u9Kha8zUHPsyJ3dCTKXvmwCADSSvUNTZW2Lk5mc9uyoCrse5bE3Dggcrn4hYRiAhEBCICEYGIQEQgIhAR+FQjEEnaWtq8StBemLhgC2PkEiTJ55zztSG5MZCynKRBKEQ1uoynsje3Zp6uTevrJ+89GNW11iIoQr2uf682wQdbVSn5oQi+KERdBWwWIWmidWpGnPPzPfNNvia5El02noADw/JscYsIRAQiAhGBiEBEICIQEYgIfGoRiCRtLW3asdPmbcqOLheTbu+9q1VipiSmhaSFsA3HWVXcCy7jK2rL5fsf3aDDBw1EWtq11m/DrhudTrVdeomvHuThvyNkBotI2kJE9SY4LMRt4JjnCvBr9nw1nnz9HdweFbW1voHjBUYEIgIRgYhARCAiEBGICPzPCESS9j9Dt/o++NL02YNsVrqcLO3CgnbOc7A4tpA0gUHV+QXM7mFPfHanDl1fHbYumuiTFrDRIKZbt1fbeUr2Msb/FKDhXlAbyFlhf1RSymTFs3zA7H+FilyHprunxrXUVl//i0eOCEQEIgIRgYhARCAiEBFYswhEkrZm8f+vs782d25Xs8BcApPu75k7OC8USAtLWKhaSAkaz2XIbR5yIdarn7gzkVvLbuMjXc6A371dM6+5cXtAfsYwu3igPYvWp+l9q6IGsLXivbwH5y7DvOxGNAyfVeSNfKRzxZ0jAhGBiEBEICIQEYgIRAQiAms7ApGkrUUtJCI1E2ZWTxGhH3n23byGhLQEg4SYesB5/lBEfscVf+X2G3eaTJ8Qe+PyYN7ktldKU2aWtyKpHgPCXp5QH0iaJlcG6yPgbcLI3MuQ7AKUS39DXEdtebDGv0cEIgIRgYhARCAiEBGICHwCEYgkbS1qtEmzKgd5lvNZqL9jNmGB6oKksYaE+OxDL/bXpmSu/Gfv2qmflPqzFYb4Oknrm17aihM6GmS+xKCOvojlzy2QBNg0g68+BHHnw3R4BkevX1nh48cdIwIRgYhARCAiEBGICEQEIgKfAAQiSVtLGmnq7OpWzc5fSzBbepY0X/ssJ2kCQtW5+Sx0LVJz5da9at/9tCho/wX/daPT2qw0nLwcL2S+yIbqVFFrwQJEAJlm+OwmMC5F3y3Gx8THtaQTx8uICEQEIgIRgYhARCAiEBFYJQhEkrZKYFy5g7zzjnSm2ubLxZivskh7JWYtJI1BanGsVp3/k1B61jb9a9751BK0Fhhve6XUfgZ2yIRPAuwXWKS2RVGDLj1gLOB4OoQvRHXm73HqblqfFreIQEQgIhARiAhEBCICEYGIwKcCgUjS1oJmnD67eqQXc6oX38uxmLAOWhEUEggby9+98ydMGNDhrQPpM7JOWMMjNaV11tlLhH8OSocyc0mJWiBpupmU4bKnIHI2TONjOG77prWgKeMlRAQiAhGBiEBEICIQEYgIRARWGoFI0lYawpU7wKyKDKkuqP5GiLZyanMUAft8sWrlI475hao3R0vfmqeHE2Urd7ZP2KevG90uraSHCXAsm2QQe7YIRA0ItkeYCtjdAO8ux7MTJsb10z5h7RsvNyIQEYgIRAQiAhGBiEBEYIkIRJK2BjuGLt48fX52iRE6xLF0zFri9j2gNseqz2YI4/g585vu2XGjdeYDVMhIa/CiP+5TXzZ6XUPpsYD5LhPWCcxVox5bbI/evw2WsyC1d+LnG837uC8vni8iEBGICEQEIgIRgYhARCAisKoRiCRtVSP6EY73YZN8IfPZr0TMBs55m1scEcJCMucZIlc1ebrwr78dOa2hoUGT6D97W4OYtMtL2zjGaWKTXeC5Xa6mBTkNSEoOmbsDLrsAzUNfRcMne824z14DxzuOCEQEIgIRgYhARCAiEBFYHIFI0tZQn5C3pWZW5+rV3tCBANpnTpMcc5IGsqhUs+cY8oPp67Z76ZO+WPVKQ9zwSA3qu3wLxpwAwvpgyW2PuplEGe1UsG8A5DacPHzOSp8vHiAiEBGICEQEIgIRgYhARCAisAYRiCRtDYE/uynbBR7XeNBgx2Izx0XcPpBl3AiiE7wp37xRN4oWPm2jS17uC/Kngsw3AXRsJWlh7bSSR1a9Hd5fgAk8FtcP/2zV7q2hPhxPGxGICEQEIgIRgYhARCAisHoQiCRt9eC6zKOKCH3YmF0F0LcF1EFr0VxB0sgYZJXs3oTMMf26lyd+6uP2VxT/28Riykt7g3AaTDIU3pWC5VFdjy1qGvzpQN0dsTZtRUGN+0UEIgIRgYhARCAiEBGICKyNCESStgZaZX61uqXLcJOAhniGdRq57xlq4PNeFnhP3y/3KP21L1GMlW/bPue/1BmpPwXWHg6Rzq0kTdU0k6qadgPYX4Lnxr8dkx7XQMeOp4wIRAQiAhGBiEBEICIQEVglCESStkpg/GgHmbcgO8ODfgZCF1XRwrpo+j+qornsXlg6ekCnmklRRVsMVxHCxc/tA2PPgLVbwnPaStSs1qb5l+D9Gajyg2gY3vjRWiXuHRGICEQEIgIRgYhARCAiEBFYOxCIJO1jbocPRTqlje7PbGgnzyhroqMGhnhdG81zxUMOr+lac1cvokgyltQ2DS92R3s5HdYeAuFOeRx/sW4aowLnz8G8+dfh/P+b8TE3bTxdRCAiEBGICEQEIgIRgYhARGCVIBBJ2iqBccUP0iyye9bsrxHQIM9s1OqoJE1EVTT/bCI49PGH//LWgQce6Ff8qJ+hPRvEoO7Fg0FyCozdACJJ6wLXtgRUK7eC5Txkc8eiYWf3GUIm3mpEICIQEYgIRAQiAhGBiMCnBIFI0j7mhmzKsvOdx49ETEfHanUUsAjyujQ5E7bpl/06dpxN9BlcuHpF2+LiVzcBsrORpHvCu7qFi1sngMteh8tOhbP3R8vjigIa94sIRAQiAhGBiEBEICIQEVibEIgk7WNsDRGpb6y62wm0k/MoObU56rrMIFQzN5PJfq1vp+QpIooR8stqlyvfKqMy/2RY+jEE3ULiSsvi1oIK2J2Juf7XOH/bWR9j88ZTRQQiAhGBiEBEICIQEYgIRARWCQKRpK0SGFfsINVqdWgm+IOhZCPn2GYCaE0aGYtqc/WhalUOH9Cz5p1Psoq2ySablJpmNnXOSlk2ZcoUXVh6RW2bpnfv3p0VyXfffXf2cj938fNfAXA6jN0cLGmr5TEpAVn1dyBzIQa+MQ7RNrpinTPuFRGICEQEIgIRgYhARCAisNYg8L+RtEufrMWCDr1gXU+I1EOoBM8MY+YBPB2pTMXJw3WA/uncGu5th6T3cFjTtZWDCFs4+y586WWMGLIA+G+7YlO1+l1mOhtkenldG61Q0myaYMG8uSOOOOybz7/24mtlMs4ywErWLABmSsVIFczv1NbXvzB27NiqRmUMHDhwA3FuIyPSnog8E6mmBCNiPEAefgFR8p9JkyYp6dF4jdWxmQGdBtQn9dwLYvo64g0N0FlEnqp4//jUqVOXGoCy0047JZMnT+4i1Wo/BtYXmE0MyUu2VLp/3Lhxc5d5sZe8sAHYn42k/CWwr8slSdGFrYHM/Qcu+wU6dnoKR69fWR03HY8ZEYgIRAQiAhGBiEBEICIQEVhdCHw0knbsbbXoMngHWNkKXjYAUV8QdQJQAokHyzwYmQyht4DSaJS6P4YTey5Y5OI1Rr3h33Vo36UdML/4U3vAdcpQmTBvjYY9/PC6FF0+1x5dJW29tqolzHGNaPfgAjQ0BBKEc5/uASmdB5LhC+9NygD+BYuL0fy3Ka37trn5xqq7UgSHEZkOzjE5QSin8iTN8+fNPuDre+xaM2vmB72swe5EZoAQJUQg7+UlS/K08/SSKZnHJ06c2KwkrXfv3ltYoq0tsBlgdoSh2pyk8WxmPCAGbzeXy3+bNm7czNVF0gYMGFAjVdkkMbKjGLObMbSpsMyH56uptnTLssjWoM6DOlI7P0yM7AuYnWHQUyC/sZX08nHTxi07nVEnCnx5BEzpcIA7t5I0XdjauUnwfAJmz/oHLt5z0f63up6keNyIQEQgIhARiAhEBCICEYGIwCpCYMVJ2inPdEV7HAwkX0eargdBHUSJiSQhmjAoNcaD0AxII7yfCOCPQOkOnLbZ+60kIahw6c4Q7AqYPH2PvAXMZHSpuRVHDZmONRWacebofjC0L0gGwFC+ujShDOJHsG6Hh/H9DecHheycF3oD7g+w6Q4Aq9gF2NTAV+5BpXIS8LkJaMhVrZZNRMoV5+6BmF1YUHJeoCRNT1Bl/5qg8vWv7bnnzIkTJ5YTa4+0ZH5EQEcAGUNOssz/qAAfTJkyRVWxcOxu3bq1L5fLHUvGbASha0BYL+As/AARneGIptbV1c0qlLdV1GUWPczgwYPL3NzcD9ZuICwHJNbuz8LzmPl8Wy7/YTGS1tLfwp1v0m2T9nNN88A08QcYi+8DtC5ELkU1uWj89PHaZ5a1ES5+/kiATgRMPwibwHh1YWv2VTCOg5WbP9WK7mpp0XjQiEBEICIQEYgIRAQiAhGBNY3AipG0n/6jjG49fwwrR8MmanFU1ajgXW0P0cZRR1SFYCLgbkQFV7Qm7TU80gm2/meobX8kXDX/sLEEV30V4B+j+tfXl6RCfSxAnfPMcJias2GToWBvAllMShaueh08rsSpm74fftfwYh+k/o9Ia7aHcBKuTWuhqvPvhaseD7/t+MVJWmOj9DOJu5vIbuFZbOZ1fTTlFCF6/45qkh3Tp7Z2qloc+/fpv7cxdIMhrCuQmSSy1/hJk15YWp3WoEGDOkrG9xiDHXKaIhd5oosnTpyohG51b2bAgAElZq413hyQpHSWsHdO5Ly0XL65haQNGDCgEzP3EpHZkydPVgKmBN326dOnVKZkTzEYYUQ2EeErUK1eNH769OWRNODi5/YC05lFe5VykqYAWI3KPA/ir8Jpw6YtyXq6ukGJx48IRAQiAhGBiEBEICIQEYgI/K8ILJ+kqT3x3FHDAHsLjB2sQkWepFcsIKwDYuFANoLAw4WARLqj0UKh1+CqJ8Bv/a9AXE7+T2fU1f0cNbXHw1VygmMTIMteQMaHAfe+ssZI2lmjt4W1lyFNt4Z3+bWVaoCscjl8dhFOHTYtkLQzR/VEKT0fxg4DpCCalMK7B8BNF8M9MHnxe8gy2V7AGmgxOPNsVElrIWnOyzmV9uayPsCHStIG9OmzrbHJbQT0hWCKJGa3CRMmvLU0y6JaDo2Xu8jQriICSzjN1NRc98Ybb8z7XzvGR/7cAbADnh1wYAK6WNjL4iStb9++nzfAFxi4v0OHDi+2VfcG9eu3G0AXGGALEVyBavOKkbRLXxgCJ+cgSfeAd+1ao/i1Ls3734PcBRi41Zs4kFY0vGRFb7u+thYdRZD3kUU3aW4OPl4lyGtynbYEdeha41Hb3AytC/xQVdnl3KDeT7ckwfokGKgPsAHeR4K3KhVMBtC0ogCtxH4dUYOOtc3wTTmGeu3tUYtOxdn1PtTCujpqLNvVaj1lDUrNzfgAgD4/iyjiK3Ff8aNrDgF9R3euqQnOhGVtq+PZ1QlNPXdNuRlz5uR9alW8F1J0QEdkqENzeDL0WdFa5VW5KW51NTXo2twcAqD02dPncVnPnn6mvX5GRwjNzdCaYP3c6n53hGtFDbqgOTyzWhP/8X3/rUrU47EiAhGBiECBwPJJ2pm3lZAOOhlJ8guw5li0vJ9FwJgCMo+C9AVMGqKxPWzaQ5MuwvGVuAlX4LObMYmOxPXDM/x8dEfU8QmorTsZWRuS5t0YNMohOHur19eY3fHcF7eCuCuQlraDzxaStErTSCzILsG52+ZKmlo2m2u2gUc3kM0B0YwPkSnI0peWFBwiTr6agS81xvQFi1HRJ2NBVddHy+SH0mxv6d6dQpHeoL59t4axtxPQD8BksWb3CRMmjFvagLFPnz61ZWvvBFpImjnN1JQ+ZpJ2gB00atRBROZisOe2JG2DPn16Z8acJKDBDDmvffv2z7YlaQP79dudQOcTsAU+Ckk777luSEhJ2jfAvn6R8BAlzJAGNKWjMWLTVTp4SRLsZhi7CqGLaqi5x7J107XJPyRgYsb4G4Apa2Kg3wHo2mxwEIANmfCS9+Fapi/tzVcPdFlg8QUR7GgEmxtCXwCpED5g4DURPMGMhwFVx5dL9v7nF2ySYHdifJGAucK4NwNeRYLtEmAvMAwYdzvgOSAM/rQGcysAWr/49speVwpsSQb7CKGPAf5S8Xi0GJT+z/cTP7jaESgB2Kh4Bl8v+sXiJ60pWewrwBeL/fSdrQN5/aezi/qPIMiI8J+qx98LYrGyF081QD9vsD8TBlvg4VqPR+bkpGWltnZAr8xiT0jo/2Mzxr3Fu2aljrvYh22aYmsRHATGPGL8LQOeX85z1qVksZsIdgIh1XchGA854MHlJvau3JWnCTAcBgcYoIkZ/3TAfz7CIbUP6Pt8cDEJ9PJH+GzcNSIQEYgIrBYElk/STri/DvXr3IFSsifYF/sHOa0Kz38G5DygVIVr7orU7A9jfxwGrqJsjvQ/AvPzKCeHwpHaGgeD6CCUSofBZXk9l87Xe/c6YEaAsnfgaz6A++BdJPV9YbkLOBEYR3DkUDaT0TR0Guzo9WHMFiB0BvgVDB7+dFBMdA2tOfP7wbgBQJjNawdh/SIHxGQQuwCCGWB+CzRsKhrI4YLRHQHuA2+3BuEY2GRTeK2Ta7ExVv4IMX9CitmwZhzsgnloSjaEMyEyPt+MQTl5H6X543Dc9hrsITjzlfYozdsAFdv74C3W2WdYz5oD2pWSTjWWqGPJoE99GQO7lKRMZr8O7azWkYUkwoF9+mxDuZL2EUhacheAXXIlbakkjTbp1q3O19TUV5PEW2tnjxs3TgnMUmdGhw0blr7//vvd2hlTrjaZxrc3eXsW/r2EmeADAkn7BpEZ2ZakNTU1pam1307I/JSF3mMjJ3bt2nXMmDFjWlWdpZE0rXcDUD9vnlCaVuZNmTIlx7Vl07ZumjcCSfoDsPaTloTHVJXZ50B8CirzHkPDzvq5VbalBj8BcASAXgI0Uj6DHa5LgA76k4D5AtxUYtzQCLy3yk6+ggeqBfo6gwsJ+LwA92eMCwAo0V/S1jkFvgrCd4SwASkBIrwLDmSshxA6EzBDGHc54PcAJqyuAVdqcDSAIyGYxYKRHnjAWuxHijdrcCku8xrQA3SwFrsR40AyuCPz0P6/UiEx1uJLBjgJgk0FONcxflPMyK8g6nG3jxmBrhb4P2OwvwAvLKO96hKDnxBweEHS9N2uBD/VVVAoV3lUKaoIcHuZ8asFwLRVcC9GiT8MTgSwjRjcnKa4oakpTNys1FYGBovB4QzsIcDjSYqrKxW8sVIH/e8PpyWLr4lghBBmCnBZMdmz1PdpCgwXws+J8AX99hSgqph6xi9WEfFd2i2WrcVeBPxc370EXF/1uH0F8dCJtgGJwX4C6BjgQe/Dsx+3iEBEICKwRhFYPklreLoeSfoQEjusVSHLLzmDyL1gnA5XHo/3mgV90Q/WHACiMlyhphky8DwTVH4AqOwBkn1Apq8GTSxU3EgVt9mAPA/QAjA9geam21EuHwxDn4PoF6gYkJkLwR2ouEkomyNAsjVgOwByEzrUX4BZc3qgTHuCsR0IA0HoChH9Ms7VDiVpqvoxzwT4DZC9D04eQk1pPbjKd/SLFKBNYJPOkDZqILvxIIwHiwPhcoBeQeZ/Ams2DSRUjMAgBeMJGPktsr9Nh/nqEBDvAeO3AUv/DiXTr1M56ZZYSsqWUF+yGNChhK171XjHtHfz9HX/PeJACorPUkjaUu2OuZK2kKQRmdOSRZU0TYLskhB9gWDWJ4OuApSJaUpV3Og0TZ8qEiNbO6MSpCzLhgEYapnLAkNgtOMk2MCeStP01XHjxi2Mt29L0oTZM59rRR4QsfsJ4VCbmI29yBRmfw+MeY+I3jXGPDFswoR3R/frt0uLkiagS6S58TIy5X6w2JGJ+hcIT0TGD9d0rX+jVYVTK+6FL5wSiLWhbq12x5Dw6N8E5ETUND+A47ZfpVabxOA4AxwjQB8AvxPgNcoHeWoE7gzBl0HYmIDxwvihA55aSVKjz2lNYWdqsW7q73TyQf+pIqADp1ZbZw3Q3xGuIMIuAO41jBEV4M0lvG10BnpnEE4m0v6PCQLcJYwxStYIWI8I+wphO6j1kXFNBtxSqFf/y8tLn0Ul3zpzrf1HiWAr8TYGJyi2JJjJgnM8cB+AftZic+uhJuoxFVXzUmyVehwnwB4EjMhyQrVS9iZr8WUjOBNquwXOcIxrChvZ4vepbaH46/PagrkO/PW+1Mq2yD0t9uGWdtP99fPLsr4pRi3t2/aYLb9XLPXzepyVtWXqMVM1n6/APegt6X56bdp2bc+vx2i5Lr22JU0AtfRbvadlThIV2LXsr/u2quIlYDMxOA7Alwm4tso4dylEvZQA25KBvs90bZR1SLAHCENVhdJJDCoUb2G86oBni76k99GC/7Iw1nwRV2gAACAASURBVDbVttf9216jkrRhQjgNhM/B4MY0xVVNTWHSRnFq6SvLeo4UZ91Xt7bX0CkBNheLAeTxrssVLn03t2wtfaSlPZeGc0u/1f0Xb480tfiGCC4iYDoTLvQe9yzDuphYi68YwUUC1OsElgF6i+DfJDg5A0YvpT/o/ekzFYjyMt6Vul9RD78Izi39caC12NZ6aLH7SxUsQlpb7lN/6jnauivalYFdmQKZXheEazLGZYs1SgueLe3W9tlfUvtpn2h5Fpb1nLe8D/UYi7zDFztoy34tGK0Ou/f/8j6Pn4kIRARWIwLLJ2kjX6xD1d0La3dajKSpVvY+wPfrFx28vIMSvwYpzQH7RdemyioeyTopqLEBpdLBcFnSqm613hwxLFUC4XH+L2C5EMSno6b2i8iqJlfbeAbY/xUwJZRLXwNnOiC2YLkERq6Fp0NAcgCSZF0w1YB8mnsujbJAHUILSBhsMlhqBGdjweYsOAeUkl+AErU7liFhebKFG1EGY7Mw3PDuSJjkcWTVa1BKtwcX6Y5JieCa74WRE+GtqjpHwSa7gKQ7IDVgTuBEKR2MNVo3hloidG5n+cPm7BrXSOc3Ngx9T+2Ui5M0JHbX8ePHj19WTZoVuavF7rgYSaMNe/QfUEn9QULUAWJmkwlpmhsbou1YVRHmW9s1N98xdsaMYLfs0aNHXbuk/CW2tK8RvG9ZXvBAMxFvAmv3YOY3hfn6uo4dx7QSpgNgB43q/w0yqqTlJM0wPyQm2Q/A1601WzLLNBZ/HxO9R0JThOTfkyZNmjSwX7+dA0kj2owF14rgaRLeBYIBROhBhroRUZNn+Xsm/oYePXq81qrEXfj8MSCcAGN6hf6pPlITgkMmg/l4OPy9NbRmFT1IqcGxlJO0vsw42AOPtBlsp4nBzwEcQkA7ZnzLA/8oq7JlsY0IOjAH64/aBrkGGJBZfE4E7VPGIxXg7Q5Ap0YbyFW99xhjLTYhwXoETCtsTd5a7Kq/M1qHka/kMEMMnnUOLyJfP6KfJVxhSFNU8deCpCnRX3xb1xgcbYDvKikT4BrHuAO5+qcD/7oSsAsTjgYFO+pDJDg7A15LgU0YYaA70wPPFHZKHcxsai22gsc8nw94VTnQwe5WqcFwAtYpClabhTHW5yRWlQtvDI5fjKT9swQMEouttfLV+2BhUowPIGjaLAaJ4B4xwaJWURyJMNv7cD1aRxfISwpsyxabwmOuB57WNdMXJzYFSdMZ/xaSdq3WE1kbBvfWerzigUHWYAvWlwphovV4tBnomJqgWPYI2DNGu3xAqqSxlwW2hUV76/EcA91gsLXiSsBUYjxaBbRddMDePgG2F4ue5DHBAZ0Sg80ImGcYD1RyJbSnBbYjg42DSwBoFMKb3gcM9Z7aA9jcqgXQYmaBQ4uS2yEFhrDFEHjMKHDQgJ5e1mI7EmxsgFrW62a8UJAVHfjr98RGOgCGx0wDvMcWG5IEa5iWJD/vgecTVf4NtgvrJAKzwHgqQ+iPLcpL1wQYBoMtDdCJgSYhvOJ9aA+14mpb9bG6j0W98XhNVPEy2KbYfw4YTzpgjF6zMTjQAofqtZHgQTG4nTyeqAKvLdbJ9foVq0CuU6A/DI4HcAAR7mPCpc6hxd6m3136pt88NdhW+yoDmRDe9h5PLqZG68BZiYFiN9gAJQbmCOE170O/n5YCWwnhdCVpQrjDAv8R0UAodGFgJnPYTzFSFbg+0b5n0Y88JjugMQW2IIMBrO3Mof8pVmrv7ZIkGE6Mwcx4p3j+dKkVff76WovtSbB+QWqahPG6R7h+7Qt6f3X6/CK/x57F81gRxlseeKJ4dkxq8U2RoMi/X5C0u9u05yIwtwe6VQ1+xMCJELwkhJcNcCAEs73gYgZuWGxSYl1rsQMJdG1N7beZADMzDoRTn9+wHij0OcitjMMMUJ93OcwRxsvFPWn9mbbF+sbg80SoWo/RVeCVos2HGIMdDbCOARJWlwPhreLZ0Dbakg0OJ0C/q1RdvR+M33vgpQLrQWmOZ/8CT31PvptxeOb0HIp5DxsmedHB5+3ZMTHYQd/PwpiW5e843beFHLZPEmxBjK1J3wl5o7yXcbhv3a9lYrFDkmAoGMNN7gyqesYEDzzW9v22ir7a4mEiAhGBtQyB5ZM0TXbs2fNMpMnJcOoMWYS9CIhU3ZoPdjNhoKTnLXiZAutfhTMvtA6QR77YHRW+COXk24F0iWpQiyRDCoxhqCbl+Q6QOQ/gESjXfglZxYZ9PX8I4bdBtjus7R3ULn1de7kChl4C0Wmw1B9CNg8zCdxsPkS0qLoDiOpbgz703W/TClx2NVz2Iqw5CiYZBgk2x4UXFuISiUMtWiBv/D0kpcdQrd6AJPl8a7qjhlVwdheITkXVfxcGh8KYHkEBZEH3WoONutSg2QlemdmEJtUGlTOqTGTtdJA/Bs38V8WrLUkTYDIlbtfx46dozc0SZ8sHDBhQtix3gmi3cMw2SlrPnj27ldPy0RDfn4A/IUlet9Wq98asZ6w9yRBtK8xveOZT2tXXPzVk7BA/us9TGhRzkRjpZplO9wk95Zyrlr0fKKXSaSTYRlhurogf+e67784KPSKQtEHfIIOR8FqTxudVsuz2dknSE2SPsIn9NrMfJ8B5sPaVarWqgxJdUqB5YL9+u+VKGm0uwqNYeAyRnSngKUYVP6K9CLSLQL/s6VyTmlsmTJiQL5Z+0egjAfNzGNsXXMTw5yTt/aCwJfavOHGLlbLBLf7MtiVpwtjbAQ+0mf2tS02Y0T8EgnYs+KaStGDFYRxHhN6G8bNKXqORJQn2gMdJROhFjFOqgJKS9ZhwAVEYZD0DwSZE6C7Aw2D8ygM7G8KBROiis9UC1BiAmPAsefzK5QO5bkmupC2TpKkaUZxrV607g+D0YnDeVuHpmxj8FMChOqNOhLNTj8er2uqEQ0F4C4zLinqVJDU4DILvig68Bb90wDMJsAMIPyDClsVATRWNWhJMg+DGDIEYvp8YHAvg2DZK2j+VPBHwAzCsCM6HRS+j9kfR9QFRFq3xEbys/SOE7ZiwuoXO+v+jGFC2SwxOI2B/AE8Q45fFAG6R52lJJC1JAjE5mgzWgWCsSBhQaYCSkizt+1q31kUEG+mAXggWghcSwWXNwJNJbp86tmjLZ1nQsVAndX1JJQT/AuPXWT4w65EanA7g8yx4k4CuhjAYgldYcIEFpnrgG0TYR9s3KB8ULGVa4/R3w7ilCky3wH5EUGdAowiu9sBDBQ4bJQY/ArCrAI94xtU6GDQGBxnCV0nQPbepw+oaiwL8yXv8VUm4tTiAONh8K0KYCkEvrVskoI4FbwhhLAQ9CdiAKA/oYOAhw7i+6BedU4svCeMgIgwqiEIihOksuIMZdwKYpP2Ecjvx+pwrv/rm1WNqvZCua/KYZ1xpLboT40SiQHjVLTEHgvGc22FvXsb3rL7bB6UGZwA4mAj3isE5WRaIgW61FtiJ8r6qExCeJaRDNakNzjBurOaD9zTNlbxvErC7EqxCidJ7eo8Ed2SMO1OguxDOQP4cvqk2Xm07nZ8r3uePCeM6fUZqdNLH4HAh7CmMyUJYUEzO9BYKJQTa/27ywN/LQDe1O0p+7icM46oK8FYZWF8Mvi3AvsU16XNcEp1QFdzuChU8yYn+D4INM//C03vU99UMCG51wE3a7h+FpOlECBFGsBJSbQPGfYZwohCGCfBnzzhZj1ngrH39AJEwmdUNFN5jSpDKSvAguNYrWVJbM/BFIhxe9BslL0rIaiEYB8HvM4S+U7UWe6vdUevnxOAG7/EXANtag6MggeirE0ZJUm3xzNxLHPZRAv0LojB5pO+l9wl4WBg3OGBmYvADyusZVRlrhqBGbZxEeJgY11WB15WMI7dqb8TAmPBOFgw1hA66L4B/Fy4E7WedglVbJ/IEm2o/YMCa/Pv9aWH8unBf1Op+YBxiAHXtqIqm/WCeCP5hgd8VEzcrq6KvZcPSeDkRgYhACwLLJ2kNDQal/baFMX8EmYHwwdW1EMGcCOnvPIxZAA52wrnBTgj5Dxw9iDOHPY+GV+uQNu0biA3zNjDpULDTGahc7PJO10e7DyQfQJLn4avPI6HzkLbLSVo4hWShFo5MTchZDwIZe3j5E8guQLn8XXBWDq88tbx5rW9z9+ogB9Z2g2B/WLPFQvWrDLjqI3DZb2FMPUA7gej/YEz3VrtjGPC70QCNhpFmOP8ncDoDif8tbBuSphH8WXY7yF4NVBtg7A5gXRRbv7o9Dtm8C39jSBfDQrh61HQ8P70JFQ4Jj67RS8UbugE87zyc+vmZA/v03bqlJo0hs0XkeiHSL/clWhxEJLFChxJhAx1UtNSkrbvuuk0Tx0/8OohPgMjVTHTPpEmTlLCKqmV1pdoDjaULRbhGHN9QAZ8nIk01Nv2OsabBM883kEM6des2SpWrPn36dClbewyR+Ql7edZXm370zvTpqgjJoiTNtQaHaE1aTZIca409yrNXW+AJHddZZ/QSatLOI6ItmPkZ6JejkSestbOYmSzjS2TMSWRoA/F8dQa+ZPLkyfmM8MgxOng/GSYZ0LpWWuhPPAtEP0Ni7lmdJA3ArwV4vbA76mBHraRf0S9rETxHgp9mwHPW4iAjOBtAfyIcXM0HvzqwUIud1ov104Fh1ePuVFUQwvVQQqPpnsAoIkxmxtMemGIMjrKCzUGBIKjasC4B35JcLVAl7IYaIC3sjsskaUkSZogvg2ALALcbxtlLsEXWBuKlM+T5AGmkZfzNGXw71I8RXgehwblADlXl+okBfiqCqYVl8dnU4KsiQfmaBcITwUop2FvyQbYSlZGquiQGP8Oidsd/GoNDbD47b1lwCgHvUT44/pLeux5PBP9iRqMhfB2EzQFc6BjX6Ux4KVeVLmDB7mBc7BBsjKrcLPI8LYmklSx2Fgn1NBsEIij4Nwx0YuorRNi8IIhjIBgFgy4k2AeETgRcaXPytTERzgJhuAjGCeERQiBAgyDY0+Qk6wbHuLFGF44kXEwUaqxmkOBVUFDPXgZjlOTkQeuqElAgXhqUoSRud53tEeB3jnFLkltUz9D6QgC/cYzrVc1MdEBPOI0IfQW41jHussD2RPgxUVAyHhHG+MIWuGMgXoTLncNjOliH4FSRMJAdBcF/YALh3EP7LgQfhEkCxouq8gmwp9YGAbgkY9xsLXYkxvGkFmHCkwK8JAjq0y4igUwqubo9SfB5EpwGwbYimMCCRwzwdnFNWn+lb/ezLeNJGByCnHir7fgFUTLK+IvLlaClbfqdt15B0r5ZkLRzsyyE0VhVrmDws0B+BM+HZ4zRkSjYI7t64Dpm/Lro5zp4/54qpuHcqgYLPgfCtsixG0kOM5SkKbHmXNl9iBivkQlhJ/psasjvrxzjprKqi/kkhT5XOgn1lDB06ZXuRNhLwpIsuNszLtEpQclr3bQfPgCLs6vVQCgODrV3AsMUbJzvkNaJaZCHKoyCizR4x2r7EA4NNXmE/xCwQASfB0HXMH2aBGcpuS5ZHMi53XF5SloptThIBBfosZgwMvV4gA1+zMBPIRjtJExAqAKk69ZosMi52hcZeNBonxB0F8H2BPQgwp8yxvUlYKDepwBfguAZIvxFgPYi2I6A9UG4L2X8qgmYESYS8mudo+fX+rkkJ7Jqn34bgjvJYK6q/yTYUgivE+MP4T1AOIYIO6oPA4SnCbiNPJ5htWsSjgzqP+FJfXZVaUdul20E4eLM449JAi3L+AUJthcJExbqrtCJwuEgfIGAD5hxsQduVQVT1FqpFljBi6CASQdCCLfRyZc/OcaVqX6XEE7XiQgRjNbzI7fqfkknp7zg14U6udJBNHFIHBGICKydCCyfpOl1awBGWjkcxv4USTIwBIioUtUSxZ8zrcX1pyaIzIDnJyDmevCcJ1Bfrsf8mr5hvbW0bXBIoirUy6DkGFA2DqXa+Wievw6ELkapbu82JE1NRvoeLU7GAlbWKH8G0lFI7FCIfuep+yshuOxlCN+HpPl9mPruqLqzkKb7g11OnvQr2VXeAJmTUHGjUKKdAHMaknRjeJcTw7QMVJuvB+Q6SGUWZs+fifYdOyNJfr8EknYbyN8CoTNCqEmLbdIx9lu/gxy2+Tq0SfdavDStCVPn6XrLhJlN1Sm3vT7nzxPnVkb5D5v/iYt2nD+wT59WkuaFG4X53wZGvxCWSNJYC8YIOxgitVu5FiWNiEpNjU3XEWRLy3wiyvRWlrUusk1GZFNr7OU6CBDPY5rZHlIqyTvw+IolnMri32VjjnvnnXd0RttvuOGGHVxz8w+NsScL83gIf2/cpEk6UGS01KQVdkcHnJem6c2NjY2l2jQ9low9UtirDenETuus8+zSgkOY5Ebj+cLxU6ZoOEWYIezfv/9WVjDCGNqVPf6cVZJzJ78/LlcWRz73fUBnaO2gRUmaKBn4OEjarCJ4IDwNpJanXI14Qwx+XygRs6zFN43gnOWQtMPbkLQbCnvhU2JxbuIwthmY25JomOZJZK9lgM5gbKe1XMVg9Y9FSIhbEbtjkmAnYlwaSAjwe8sY2ZwPRNpuqhN/Q2ebJVdJLk0YdziDbxrgKCa8BsKINiTtxwVJe48F5xb2qb5WVRbgQ5cThnXJ4IiQuCd4FoLzdHBtDPSziyhpxuDbNg/00FTUM3SGvWShyupxEAwl4EJi3FgBFiQGp6jiB8HDJDhfB5qpxcEQnKxDMRacrkrEklIAFyFpjDMccG3JYqeCpKlq92tVMjMdEBqcEWbC80H2WY7x51TviXCOUBgQ30KMkQz0VOURhK109huCq1yumvVNc1vs3iJ4EoIRKTDZGVysurQAbzFwSYnxQDPQmGj7EE5SZUAI95icAI5PgX6cz/R/JUxGCc5KgKlZbsk9QMkjCc7NgHHG4DsEHEWCyRCc64D3rcHRwealpEtwhV6btfg/bQMI+gtwvQZypBZ7ISdPHUiCyvI7TtBZBD8mwb4keIsFVxVBLzsbwfGCsIzDFY7xRyUPSuiN4HkvuNIDYxIlqqp2U6grvCllXFhNMIQEp0KwIwv+7gWXKBktafIocAIkqDKXOMYlajM0OXn/HIDfEuOyam6tDbbtpWzLImm1BjjUEn4OQsUDVzBD7X3rJAY/BPBNEJ6CqtwOzYWNcWcBbrWMq6rArAQYUthZq8RhoK7KmhLjPZSgC3CVWiETDRQhHK+DeCLcYhJciQrEGRxDCO30DghXZB73psAAVWkE+DKKvmKAD8TgBAH2J+BfxDhblWkhnIqcbPxD1bUMeDsBNoTB53VSyOXXpO9WtZWqUq/3OQkJulsOEx9qAX1DibD3eFiDQ1aEpNUCfXx+jT/R/uz0eQNethYHKnEKimSOp37faGLY/kS4qlCC7wfh7+Qx1am9GKg3+bttbIHTCP1+E8HjZPAn8WGSQycVumndr9MEWKDJAl8nE0ja3MKa+aDWDxOgYWaqtN8KE8i4ERfI0Ac+t8Y2pcBBqngLBVv29bWMq+blCpjai4doXzK5ndiIwT7FpJiOI650jKvVelqQNLW0/wuCKx0wTlVZtXCrpZTziZGbU4M9kb/Pmllwvgf+WaM2SYsdRTBQGG+qBdxa7GRyYqupo+dUPR5M9Tj5M/tVJa1OAqlf3N67do4241VFBCICHxmBFSNp6oQ489keMPRllMu7gt3nQaZnqP0Ja6OFeq//Vth0cld4Lpy/D1U+FedsMxHnjeoCSc9EqXzkohH82XOoJocBd48Na4ydP2YwPF+KcruFJC1wwRDrvwCgUSB+Acxq53gOYp+CycqwNYTMd4D47rDGBE+h4+5IzECI2Q+J2bRVSdP12Xw2CWrj6Sb/xAfyBQhdBFvavJWk6TpprvlSNJVGomGIqn2Cc17oDbg//DdJq2ia1G8AOhvGDG21Qoqga9lis+412KBLGfWJRacai426tcOgjsnLj02d//1fPP72+LlPTZmD2w/0be2OzH6mMJ9OYpa6KDMbSolwqqVQS8MtJC1rbNwIxt4iwmUC7hSiRYMVgvVKNLSjozC9y3A/69qjx3NTp07tVTbJziR+lm1ufnTcBx/M1bXYJJOhxtKPEktfZZHXxLnvT5gyZWyw+rWtSfMc7I66mHULSbPGHunZK6E7YWkkLayTpsEsSfPI8eMXLmY9sFevDU2SjDDW7iMsf3GEsydOnKh1PB4XPX+4hl4ElbfF7tiqpMnPkCSrVUnTL2QiTBPBVoWlrSyCR0Vwjc+tcKqAag3Z0kjafkZwYRsl7a5CSVOSpoOD32Yc/v5O8XRrXc3mCbAjTEiXXKewxKl6pCrXrYZxbgWorojdMUnwfzq4BUKN082GcWEF0PrHRUhaqvVfBqcX6ZWXJYw7l0LSkjZKmpK08wq7XdeiTmajENygVjlVAzUhMx94Kkl7LDFhQNU2OESVtG9ZtTGpFVrwiwy4axHFBThZ1UNVNCzwXbVYaS0KC07TAVBhIVTF4+8FgdU++18WoaUoaUrSNExEbUk/KwJKtHbuTCWoJJhDgmOqwF9rNRadcGVhR7yLGOdzfq9nCwVr5qWOoXVuWn/XJTE4oVA9prHg5yXglYxwSVDSVLETjHDA46F+yIZBmZKU9oU6eVtRx6R/+1r4m85MEc6retyn1i8jgcBI0QaTrMExaqUUBHvhL5UoI7d56aBeVe5n1MKpSxAUxEdVjj96xgWpxecLkuYguDzTAW8Z3awLbfWNgjxoG46yFnsY4DTJ2/dKMB5Qa57JFWZV3p/S83igzmggjYT1Ef+h6o0k6KokTXLipQrT+apIpCmGC+OMoL4CVzvGWUkSajXPRK4SXZFxmARRp8CytmWRtM6JCURYB75B8TWCcZxb6/T5Hq6WTFYFyGM6CGdC7ajAxap8FHZHtV4qgdDzLEiBjYvgEFUm/5QkuLJSCeroJtovBdiLCHeRxWXVKppsTq7VFTFGCGc5F0jVoMJu/J3CCqh9b3qhMLWSNM4VqHNA6K3qbJlxQ5FSqe+MljXi9DtAbbY9rcXn1G6nzyPyNh9itF6P8CIB51Y9/mUt9ifByOUpacGmmvfz7UTwd5PgfGsxM8uwvdq4ibChKvUZh4mJqUUKpJIvtd5+CMLbIngrnIcxntUemNdqDiww+R7pGm0a4KU2R2CakkvmUKOqamNqLb5eKGlK0i7SkJMU+BYZnFy8t9RCOk4EU1SNd4xRai/UgUuqfZPwC1AIJrk0y8lkqIcDMCzJa/e6B4y1BlJtpXlfu8rps5RgK303GcEQzhXtK5QEqq1UJ7CIsAnlkzy3ce5K+AFyp4UGqug16Ltb+01LQFSHxOBIIEwOVIjwoE6u6H2IEnsJLovXRXB08Y6IQSIfefgbPxARWPsRWEGSpjcihPNf1hfWIPjqDrDphjCk6sUgMPeGSeuC4UY5U+vrQgUvUoPKVGgE74bjbsT7/TthbtKAtOZHi5G059Ekh8H+7dWlkrRgrRQPEa3nuQxWF8pOPKxpxNQpjejZe31AtoH49fRLCCRdANMZIlrDpiEjnfKshmJTkuaqUyDyE3SjfwSSxhiJpLzZQpJWBirVy7DAj8S5xWLW5zzZGygtgaQ13YXMjEAqx8KWvgZI+9ZlC9Rsr1X5CaHGEOpKFoM616B/h+S9Ue/OPeU9+eDOGT/eOcwAL1KTJjyF0nTv8tzyxFlm1hJfxLW1tZoseaslnfXPa9Iotde7itvbWrpSvJ8OmGtgRC00rW0umo7IXCtCljRIJcseffu990I89KDOndvPSxJfV5clInVDiU1/wNYSyS6JNV9UksbOHf72lCk6i+kXUdJCTZr8byRN+HLKsovGTZumxfFhG9S79waUJA3GJvuy939zkLNa1D2MHHMEhE6Gsf0WkjSri1lrEuExKK/emjQPHMmMJyyweWEbG6aDDcnj47XeIdTOLYGk6d8ya/E1I6GGra9a2ar5wGJDEJSkaULkpVXGVcXAXmdFtrTADw2FmfFmASYKodkoacvDCG71jPN0CfYVsTuGdZAYl2mdIQn+ogONInhBz9WSDNcuNdBB0rGhlBK4sKTrEOV2M7U7qpKmdkctem9rd3y3IBRjjcE+RvD1wg46TQiT1Z6rRE0WKmn/WVmSBmBIktuodtPrBOMx2KC46bOt6pFa1ZZoD1oSSStms9XuqDUhh2c+qEh6j/q7I7WmzghOqAD/1LWrqjlJ0wCCOxcjaUq4z3G5VU4HdxosoLVXeoy5LDipBLxYkLR9RXBvixKoA8VCTVTbGKvls+hb+j5IyhZ7MXA6JAQL6ADzllRtYgRNPt1OgHuI8TZRUENVbVEr2N2h3k7QAAkqwBuk7ZgHWIREQRHo5M/jGeOONF+TS5W0RgguzYC7UUZ364LqqSTtkUKxe8Fa7FmQNLXQXiG5vVUHpXvpZAPlwQotiyLrecogvOIYtyVJIO9K8DSEQVUKnaD4ME2xhTBOJ8FXGPiVz0naxqRW1JykXZlxsBOvDElTxUyVC7XrKnF+gSjYYtWW35JmqQrWX8WhpJZSkxOi87L8GV1803TH1uCQNumOanvcODU4TWvHiHA3WVxqqpjv87TKbxPhSSac7VwInNB4+KMAfI8IY4XQYBzeUyUN+dIZ95PF2VxFbyKcq7ZMtVDWMG6cn4eMLL71sBb7EvBN4nD9Lc+jlgSo/fV1Bs7xHg+WLPbXpTCWQ9Jq1Q6rgUIhGAd4SyiEu2Sh3kwwjHRCQDCaBQ06caKERC2wRrBfIPME/c6uCa4EwVRVix3jd1rDVoTN6ESETuKtT0A95WE0Mxh42DB+mwGvL4GkqZVxcGKCVVIDRXQiSu26YbFrtaNDQv3Xk0shae11iQd97o1OshBmQTBRJEwuhPCgNiRtWEHStCZNJxG03lMVcK1JPYsoBAD9RrT2MldlD6V8Mu/0LA/CWWSrAQb63M56iGiQj+ApDUQq+mH+fAJTC4z0OzjWpa394+14hRGBj4zAgM0//wAAIABJREFURyBpxbEbJEFpVEdQbUeI6wtLA5Bl/ZHWDoaXYSC/MXTw37IFkibNEL4Rk3A0Bvh6YAkkLcueR2U5JE2VO+/eg6Xz0VT6HUZsmttadHHpppKm4R0MmKEwpkuYERNJYawW2qYgDSTxOq+8MLAkkDQ3BeJzkjbT7aSBGYuStBqgUrkM1fSihUra0kha5W4YPgFV6o/EHAXIrkiSThDK7aFaTVEwWCJC2RDKlrIFVT/Gib8K2YK/YMTO83UxazH2dlOsk7a8dEeNy3eZu9tqIEBB0sTSDeTcoUSmgVnediSHMvN/rf1jjAnEL0kSrqmpaRo7dmyI+g5rlLmmoeLNjqyF57Bvi5HpVmh3Y+kIFhknbUma+g379P8GJf+9TlqNSY4ja48UWZ7dUdQiejmq1ZHjpy9U0lpJmrH7suO/ZcRnT5o0SdcE8rhw9NEgeyKM6Q2vQTJt0h3VDlflf6zmdMf9i0FHWe02xuDUUCelNUoSLHM6W6u1Z98oyJjWpH2rmhe1K0k7zEgIMVBbnNakBSVNCDfooEKAixzjV0UNVV2CUD90ZJEueE1Y9iGEqwRL3WasYQ+MC2r0SVmB4JAysIEzaNB6iGJwNkJtTqrsGWB3sphFPlirDjKALqcwHh6/0MhvLag3wJFa2yG53VEHlBrSoWmRPxLBZBaM0EEuURh8bkaEh5hxlwfeTEywCx4igpchOF/tjsVgdHG7Y6uSRoIzqggEQ2uX1BanJKRVSdOBXpGuqXUkD3lgogW+LCFACGc6DV9ZymLcy1DSWkja9zMf1olrS9KmqmJVAe5vQ9I0tGERJU3bhoCrLePqptyS16LaaP3Qu2rHTIFXM8KloKAWae2R2sQ0pKKdrhVnJKg8nZhwvvf4c5Ee2UFrgSA4NvgZKAyutW+1V3ujEnq9d02jA4UUxFcK8qeWO61BUvVAydo/RPAHgzBbv47kiX9c2M7eLM6heOs6ky0krUcbkqb2UrVVvrgYSVOi9YA1+L5BrhCK4HfFeTTAQQf1qvS/o1bLkFi4KElTDFaEpK0KJU3TNFXpUTVL3y83aJqkzq8VeCg5UEveW0leN6rWQlWI1H6pSpoqVN0SJWYWHTQNlHVJjrz+aHslaS7FL5Gvk6YkTQmh1jDeA4NLTYb5RU3at0jwpE5wFAESC0laHh6iStq0FpKmdkdwIEjdkStp+uz+NmFc2whM1XdLkmBLcWhnEQiYBnWcFJYgEDwlgjsN8KY3+IIBjifCJAbO8h6PlCy+ujySpmu2cU4uNaxG1W6dmPp/9t4Dzo6rPBt/zpmZ2+9WrbTqspotuRdsguMOxE4oCWBKKIkJSUgI5aOFPyFYAQwkpBAC+cj/owQIHxADBhtjigHjbuMiF9y0ktWsXWm1/faZOef7Pe+ZWV2tVs1ygJAd/9arvXfmzJl3TnmftzyvMDwnOV4FxTwyZ7Cid5Q5uPQcLffcHtepNeZLbiNJRiyepSw2Go2PxjF+mGVBcBodmKOlUdYun5M1Uund2p2EpX4uCXckE+VUEu5IAhmmAKz1gPnaQ05ZrDAW6zVwtnFeM+ZsfooMtowXghJPlnjSWIg8coaUK0iOpCy+bA3uUx7WweCPxePsDAmf9H08KwFpxxuXF0zQXk9BGuc/oyIig6/5Gq+Wuo8KD9kY7yZI5LpFFtvYwwlxLKywu32NVyrnSRtifiNiCdksJGORgHY38wuTaI2jVv7mLpiTwJwEfvUlcBiQZhU+fD9DIV4oYYPThweoVg1q4nvcgxBHOXj+fIT+WfDMH0PrZ+9XA431xWz8DfSp12LkICAtju5DK/4D4PqDhzu6HLL7oNTbsHrz7Xj5y12Nog88cA686K/heQzJKbmaaimhCa1QdocwT8ZmBZQ6DVC+bB8zPWkHA2mtxj+iGX0MG5516HDHOLwGUfwuTIwModh7OnycCy9zBhCv961ZFhsmPFtXToA2uFSiSrVg7V0I8Ub8fODx4+54+5lHW8w68PxvuiR850mLlf2MRnyFgvfXiO1IGNoXbx9K8scOMy5JKpLzvBdr7f82NEYR2e/YjPeg53nGxvEVHtS7DOyW/T1pCQX/LMWsCdI8X8IdD5mTJuGO1vwzWq2/mxWk0ZNm4u8oYz44MA3S7vtLKP2/oLBg/zpp0RMw8btRCH/wTNdJm0HBT5DGWl7MX+ijdRwJiYdyOV4fbQDbyLinyXzJIrTAhqTwrvI03qfI2EcrchtIa/Ok/W3LhcjRot/paVzFfAihhjZ4M6nePeA3tQNpZM2TnLQjBWlMWNfAazyWMXAMet+xGv9OHjTLXCcrikiFXi+G2jChXhv8UxPY5Wv8qYaQLFSMwj8QHAQMA1J4pxAtOIVyA6nptcJfWoVFCbEJCT0Knsa7GQJnLUi8ITlpiXfpSMIdSXtO79FzEnnS6s7Q0shn7TQHPkgFz3Bo5lZ9MXa5d47oZpbjMMQhJ0LhWEAaLep3GuDvWUaA3tIkf4jEJDfFFh/Mk4J7dpAmHhmlcKVV4jH9njWS2/YQw+kkX4lEBo4JlHIkWObqdgkc/Ts9WiRqGbcK/55Y36m8r09CyX4PCvfBUdFzPD0bGi+Wawy+RbbQwBMq9dlAGt8VSUUOBtLoVfiM1vh95inCSljbx5lXmORvsYBwHwyuj4HvJEQ276OiDuBfDuNJW6st3m8tnkvlPwkLZkmB9hpYM9/0IXPSPOD3OVZp5EvIVb6YATqMFi/werL0hQbXp6QOULjUAteRzIO5XjSUKSXhbAWt8VkTS24Z59a50Pj8EYA0gh2CtNsOAdI2sAzCTJBmaUyT0G8hPbmZtEqSYwicz7VFmFCtEGU0tML7OB8t8BXf4F+agNYab9TAHyiFJ44GpPk+LlYWH7ZkW3XGKRabT98B5xrDMJ9LoEIPMfPVGGprtaxjTM2+mXMiw9BCLZ6jt8LiCYbpesBDRuNVrEmpgftCg2szDGXWQhhDWdGoSKD08cSTRpCWhjvewPVFaVyoGM7r4dowxKjkiSn8eUKs8wWOsURGG8jGyNy5yOCfSDhkHZHLK5hPCIW/iyJsSshZ/oJslEcK0hJP2ueVwWcjx2BKtlkC1X8JDf4vc419jStIJmQVHtcG/9t4WENPN5l7GTkUGnwtCZMm4ctSbXBPUrOSY37umJPAnAR+DSVweJC24YE1COKroVR77TAioCkY8zFE118j4YkbrAbuWgRfPFGv2MfcKAyMIWJ8DfPt66dBmp97I6ImF6mUifFB6OD1aJ58PzYwUGiWnDQyKEb1mxDjjYiv3yT3/bd7AgzrP4PvXwllu8Wbwqcy4v6/A7Dfh40HAP0klL4CnvcHMHF2H0hr7oQxb8Z873oMRRcm/d8X7hgwJ63+/0PZq9D4zk6550Fz0sJrEMbvRU/nk2jWfJhsJ8LGSrRayy87vuOyld25F+yaijpu2VFRIy1WG0gOByjrgHo5mv4PjvvspacdLUibWcw68aSxbtlVTEqJrXkDPO97M4tWp11gzplSavnU1NSuYi73XK3UO4RND/oDQS24bWB0YOr4448vRc3mn2mod88O0lIK/n3sjsxJy3ne230/eCNBWgS8a95BiEMcSMPH0fI/tnn35umNZ79wx3aQtuEnCvnu90PTa2l6p0EawXwc3ofYvhfh5E+x4aK0TtMzMoXbi1kbg5eQYj+t6ZMUr/1IkuczpgzeyxwqWol9hc8klOEM97rdAIGiMurCGmlXmMnuyM8/Fhj8a9WBtAI9VNopDqR2voG106CwPgkpKhjg27HBlfT/GoVP2H3FrDccpJg1b328xzwwhZeCJcsV7rEWw4osZmQKdMpEBhbbEy8KvThjHvBSKnssHG8V7pHaSARkVtjtmONyH8ObZHQ7kgTmZzzM8EZNAGWlZtpx1uJ+6whGfpyEO761vZh1O7tjmpOWgJwrlcLzrMJdxuLWhOSBnqfuQOPDCalCyQCTDJVjftWhSCWSQrz0mp1mgffRgykEJc7TOROkMU+NoYqDabhjHlgcOu8lwx2vgZE+9CZeTnr8mLt4r1LCNLeI3hXrQlZJqPB/c0AhUvgHKGGtTD1pHCs8egNHXPEmq9BFDwgUtliL5dp5wliG4NNJKYM0xG21p/FWBbxC2Omc4p/mCFKJZjgXPaisgUcvBt/DlqS+Ft89wfM/EvQFHl4Ni//vMOGOH0o8aZe2hTvSq/APPiRcjOCH3puHeC/WQQTZPZlr49gdr5Mcyf09afS60JN2WhLu+GISMMRGPLTzAhd2+gpAarXdZIywppIt72BHCtJ4HcsZ0ChBdkeGnHGPW8fcPRKxKOY8AXdrlyfE8Eua1j4dGgl5JXBO30dZcvIUdoK5QkpCY/mMZHdkjh+LWYsnLQjwL/W6sDwyJ40GHXrSvg2Nf0g8aazf9mqlcJtR+FAUiZfluMTDfAVDUunx0ZF40hgORwIOsjt+oNXCriR38c0cd8kYIUnMCQlDIHOYPkL2Q3r3FMPjXfF63iOvSKEPCTt8PPFEXcs5MSMnjWtZ+3paClzYM99HPWWqTDxplLXNMJdL408V8Bew+DnBZ7Ju0RNJ9kOyITJU2hMiFZLDWNwQWXyARhfPEW+8JGFFZY5mk4YHMimy3IV1HsebE5ISgrSU3fG6BHT+uVZyzV3W4ikpgcF6hEAl8cJ9OSm7QIKXE8luGStcrTW2aAMSw5BxdhgKtxqLMaXA0EaWEqFn8N/oRfV9AajMSZvpSTu7Ldzx30kwUycFP3MPLX5HKewywO3ajT2S4zCl5Gu+wccNC4K7fLrn0dNsnPGFe8CFsKSZwadCV27ClaOZO+YkMCeBXzsJHD7c8a9uX4x85hb4/jIJ2XMHeQZDxNHdUPqrgNohkTFWrYZWfwjPO3GfJ02IPiow9hOIJq9EptAJ429Ati0nzVHwM4foiwj0nYDdishUoO3H9mN3FJDW+CHi+E/xvrO3ConHP93fhZp5P4LsmxCHmX3hbtEYrP4IMvbLqE1MIih2w3ofRib7cjlv2pPWBtIG7QXw1d8haCMOceQi9yO2X4ayWxHEdyEku6T+wgHEIVH4FcTRj6BVF7TKuSjxOIuGGf3qK1dHZy8qvWusbpb8/W2D+ronp1CJ2sLIRQbxaxBNfmPlZ193MrR3tUrCHa2nn7dlyxYmUc/qAViyZEk+63ksZj3tSWNOmqnXz1dB8Bnm4hlrvxhE4Xuf2LUrrVMzPZjXr1+fqVQqZ2ur14QmvC3wvA8oqMsA+4PQmLft3LmTVncr7I6t1hsFpFnz5JHmpDmQ5r8xNuYYQZr3QhOb7yibeNI+samI5uRV0JnXwphOCSelw5dchHHI2mUbUA/uwd+cdCjL+lFP6kBLCBmp0BnW+IYZIXQMe6Tyx6Rv5oiwls5HyToXAK+xSjwUK6SGFUPLLLZoR9HcqSze1QJuyDB8iAQSwCpWbIgcTTQVbz7ZiYYsfVYULCqPrFvGPAkmnZME4JHY4q/zwESk8QFYnGsUfhg7chCyus12ZFnQ1UJA2sUCsAggXfuehCnRQctgUhce9eUYuDEL9MYMybG4LAlbG7MWj2qNHFkXLQlInJL/aFLr6CVUOJOaU2QvnGQBZQGBFv8aAtcGGq+0Vmp57U08Lj/xPLxEGcnJ0dYKjTVBccF3Vv+XsTCwBQaUxccjR9YSBa4eGMEsi13fHDH3ylGzt9d/208WPvBbUtOM3ilSaxt8UchOjHx2vNF4RxxLPTeSozDPTerGWYsPRo7ooN/T+ICmZ0fhe8rgk23sjqdLqJ/CXmWxUkkIAnbHSkoHsM7T5jywsKVF0WPx8O/FRkoFpMxtVOKWBRAqdoZ2M0yMJBUc25tJLOAZfL/RVsA7qflFRfBNXEuskqLmUtep7cEXJ++GdaDoiWUIGNsc0BbXtlwNwL2kYrcGb7eOqp2kOPQeM4frDcpK2QPWn/vHlmPkI706a0atMwpfNK4UgvFY30/jBdZKbhC9sqxnt11Z3BA6xs0dQoijhCWQFOmfMy63ZyIDrI813qYtLrUKX4ycV5Q0vbw3SWFI6sD6bawLRwKnQ4G05Z7G27UVsojvKx+faLWmi1nnfTJoarxUWamTxjIDXKhJpX+rMrgmqWlHQR1nWAbCsVMuIaUwgYp4ohS+E8f4UQZYIGDK4iyr8B9tXsw1VNS1FSPDd7WPf9MtVI1bW+jZvAce/jkBj0s51qHwKiHTsPiYR4INEktYXEpPlDL4eAt4giF6sRbGUHoXWXyZbIV8n1uVxXfDxKCU8fB8GLzSOgIMgi6OIc5fhm/mlRKP/JckJ5MmWBLKWPxzEto9DdKYO5X0+RUWeChy5UQY4u2iXNyREQOIEaIUlgb4kjH4UgY412oJRSbLJMcy5TzF8GkYfCshHPKlwLtjnaQns5y0STlvVgbfbbmxU/OAFygCYrah8b+Zd0kw7DtSkOckoY/UeSiPp5TCT0KD6xLv+hqfbK0K9Oxq62RKDxdNqH8kYZjOo/Wk5NNamX80MnybpT4C1q1T+EuSikAJkP/3hDWS4/g9imuzxX9EQiyGioRBun6RjIZjjHs7Af2dyRhjPbVsUs/u90hckzBaMpeExp6fesDVSZ20dlkf9X42d8GcBOYk8KsrgcODtA3XFeAt+AD87Nth4/3Pt7YBKMbX75bqIkb1OwWPxrPkoAPOxJuh7Z+gecZNwB1dCDLvRZB/67QnTU5lSCR2w0gM/XfFexerDyPTVidNapE1fggd/gne8+xtAtL+8fYeNHJXIsiSiMTdl+GEccy47k8jVl9GxjcIW8+H1n8C7a2GjV19tpnhjsP+OVDmH+D7Z04ThziykjqsoUVyHEq9H6F+HH70OXjBvmLW0rfmf8Bagqnfhaf7JUOEEovM2EtO6LzxqvOXvDTre/0bbnpKX7NlElNhAtJcoe4WfPW7qGd+tOYLLzjdWJC9banUyfL1JVu2bCGj1awgjV4wz1qCtOmcND+X+bewUlkI3yfYW8/8IJj4fQ1jvrVr1y4m7ctx4YUX+gMDA2copV7hAbeQZtgq/QUBCFR2PP2OJ598kl4crFixosuz6s1aqbcZmM37szte7q28++5XKoY7WqHcFAp+1knLaP9/eZ7+c2PtE6GJ31Uul+965JFHpoHTccuWPc8Vs2b9GXNgTtqSJWuU5/2NTnLSlEpA2kceXA4/ugpe5oWI46LL+Uts3Cb8AmD+Fsed8QRerp7RTSwDYa072QLFkPkgpLDeP3F7vgecp+lFAaotp8CzrlsvPQoKWM6eKuAp0tF7wMnahR3+tOno77skJMdZVe8nFTU3/OSVZVnsmp4dWl0NMMY6UkneDJWdWsIqyaR11hwiMQDzfegpOJTFNZsFlkbAaUpL+7w350ldGQyLhZchSxAP0JcTAozhnFNOTyIYMSyMDLBgOUc0ixFXSbVOhSh59hMTwwOhNKmzJ5iTol0y/4OhAyRrPNKTQ+q981p6HVYnn1HzuydRqvhOV7IYN3OoKIcY+BnrgVFBzHh4jXU5XGSTJPsec0Rcbb2DH8yROUu78gY/S/qzyAPO1EB38n5YjoJelDOpABonb7KzsZ/MGaTMGV75ZAQ86AOnssCvpXcF+BQMbiSg1S5Hh++f75b9YthWyQd+QwCVu56sdaNt3SVQ6wlY7Nzl6JR91qQCtuSAgYo7d+ZYJ9U6C/mS3U9ozeFKOaSHtOm7MNwVHId8bxrYHDp2PZKscEE/3gLPMlL1UfJgGDZKQMPxzO/4LJQ/+8B7nsF3Hjt6dHo3qdiXA2ClAdZQxgZoKGBL5IpW03jEvvNagqP5sStVQBkwv4lz5wzxvAKPMMw3Ubb5fk7VwKJkvPFztneoo8OHeHEJUChnPk9qvOKKnc8Ay2NXlmIeiwyTpMEHHm+4HK907SIoYw4aQ4Epu3wyH7ewPEJCYtKbyJ85fg+HTh7Mpe4mIYYCViRzgTIKfRIQufpxu5uuX1x7KTcSz5CUYjx2IIj5Tqcm1+9MnoGy94tAb9PJeEUEMB+sQi8Uc+naxhPlScbBFZLfCmzVwN44mY9Jn+7LOrmeS6KOlpuPXJ/ax5jk4CVr2s7YsZG2j6/0PXBunauBIstLJCG5ORLcpOOB7ZL1swVhb+R9KCe+j8KM9+HRW0bDTJucuVat9IBzXGVSGTccB9QJ+pN3xJBJGiGqNA4k8mDEBg03rDG5KlmLmfe1I3IENxV67Q2wLnm/g2SV9F3eJg1OXFt5L09KodCDybBM957jItAXAeckhCp8/xzT3H95PylLol3eHE3ggz7wWNOtYRzzfPZi8uzHJ+skS37sCIBH627dOKjR6VdX7Zzr2ZwE5iRwpBI4ApC2QSN43ilA/uPw/PMFqO1fH80AihksbMsDc67SQ+jy7RSs+TQ8exXec9YEPvZAEY3wL5ArfhAhy5O0HfTPWcQw9ivImr9DS30ImfwLpuukzQbSrnw4g6DxdvjB+2FNvq1vBtY8AWM3ulIBLFKqWPg1mNbTBKSFO6DUX6DX3IAd3goU8El4/sWIuV+2902zvVg8haG+Azb8LIIZxayj6KsI8Z/wovfA98+AtX7SH9PjY/Nvr+xcnA28/E3bJ9W2SiRmZDkoOhPfCS9zBVonP7Hq8ysYzvBFKLXIWrtHI7hkYPsAFdhZGZwkVNHa72io8y19HcZehYz/z7lcLq5PTV2ptcfk47w15k5r1X+GiH/qed5eFYadSvtnWdiLrMKgjvz/YzKmVxt8XSkst4bhIertvf2991YqlVxcaz7HKPtmrfXFBFwx7J/Fcbyxo9n0HjnxxMbKgYGXK9//ezLQxQpX+b7/ZRajtnH8Fk/pt1pj9hjYK5tRdH1BqR6jVDc35EAHv6lgP6phT5ktJ23FohUneL75G+35v2OMuS5smg9uH9r+OD56H/M8/gZ+5jcQR1lRpXjQMBDHV8ELPol3n7gbQjv6jB7c+LnZc8xzw525UYpikYRP8cbt5/C61IhBZY/XiscqAWJU1vlvWpY5l7hZ87z2Z+D36TW8nt/zXLbN8wjo+Lv9HLZzOAYwtsH78jrOTT4HFTJey9C406n4WeDhBPTREJLel+ez/VS5YF/Sv9kG2+Jzp3M+7Q//5g+fgZ/x3+lz8G8+Hz9LZZZ+xuejHHgu5yrvwb8LQYDFiMW78jLjiC5SNsTDhb2yHbbHdlK5p58JYG0jHUnfI/vBdtlPUfCT/vA9xj5wgVLYkIA0ksDQkp7KjefwudP30i7L9LuZoIv3cOGnrp+8lm0I4c8sozwdK2w7PW/mOGCb6Xs4WJvpmOc90neQvlN+x+fn5+xvuxzT95r2rf272fp+sGtTdsX2scI2Zxt/lMWhjvZr2vvdfk16v3QfmPmupne5tvHJdvn86byeOUb5efq+Z3vXPD+dI+m842+em36ezin+bh/7qexlBZylT+x/+xhhm+3zKu1zeh+ey3HN5+d6kL73mbKduRala89M+aft8L6UeXpe+/vmPdrld7D3ka5L6XhOz+PzzNbX9md1yRBOFvxJ58LMedX+vtvXgPTzVHbp+GEfeO90nqVrdrt82t8/z28f0/ybbc+2Tqfznb8po/S8Z3pfe0Y3ybnG5iQwJ4Fjl8DhQRrv8eZNWcyvPg+++jOY6Lfg+QRjbr1oXyamW0tYMQw9Y9F/ItafxpWnPyqer/+0Hh695/nIZf8NSi9xhbFT5TppIGx9FUH4YZjsh5ClJ63lyY18Fpau3wil/hjvOc150nh88GcXwvM/iiBzFiLWyUzaszYCVFM8Zjaqw5hxQM+D53WKl4vgLWyNwto/R5i9Bqrhw8cH4Qd/BK07JL8tbUsAJwnIo9dBZW9D1PwcMtlzBYhJ6GSWoZjXwNr3wdiLodRb4GmyUAlCVMZEJR8eqSVrsXUAjc9tgJVdQbUS2XcHmzd+zf7wKpWrNd6sPP0WpVSXMaahDN4VefhGcVtx5BE49sXk1Xvr+/ry9VyOjJaf0VCs2WNja7/vK7xvPJcbyFWr6zLae79S6hLBgwbbrTIblVIjxqBLwy6z1jyilPo/uXL5gWq1ulgb9WlPqwuMNTVj8T0F87CyKmOV9bVVy5SnmRdSV9ZcZ4x5ANbeYnx/j2ftGz3t/UVsLQvk/Wsriv6pv79/cnR4+A+10h+AtQVjzQ3KqDutUoFV6gm/6v8kLrVepJT+AHPijIm/QWKQLTt3EpQK+Fm2eNklvof3e55/jo3tXSaKP2gy+tatf/7NlwPqvfC81VL7TkCalHxoQKl3AvF/iGFg7ngmJMBJTSUkDZ+iAnc40PdM3Pdo2lgUaLzMKlzCUDULdFqDrzDvhHk2v4T+Bj5wUQLS6An5GEOjktDVo3muuXPnJDAngTkJzElgTgJzEvgfJoEjA2kUCj1gNj4Lofk9aP8cWLsWsJ1Qmsm+DjaQoYIEGFoPwdqHEcU/hbLX48GzBnB1W8jZlXf3I6OvgB9cJjXWrKX1mWAmBlSMOL4GsJ+C1m+Hl7kYlpCGQVS+j7h1C/zgr/DuU56aBmkfvacTsX4xVPD7QHwGrCHtMdtjJk0VytsCxN9HFI1A64uh9SpR6AnyTGxg1aehoy/hvWeP4kMbfwPavg7aOwvGMAzL1VWzjEawEUz8NgT6HoTmI/AzZ8EaBnpa6ZuJfgCd+TDqtRY870XwmeOiToEROuucMg7QeayT5mssLPo4ZX4BFy0v1ry4/pJPvP6yoDZVXWq0+i2l9FpllU+BWinWHd2ulNroZbN3DQwMiLdiWX//es/LnKFgT7NaX6KgCgQpxpoRbez3Ym02Rdbe7Cv/ZN/Dq4zFucpiARRCWFsxSjG2/nYTh99Umcx9JBVZtGhRwdf+S3yt/pRFk601TVjF8JN7oPFDL7LK+N5fAXa9snYrQZcB7lRaz1MGz9Van0iBkgxC2/h6Y8x92vPKVnnvBOxzrbVNBaEB/1GkcauK46zS+gVK6YsUdMna+ElrzY3W835orWW/8pcfAAAgAElEQVRI1Upt8AKt8DylvT5j7YgJmz+Ky/Ov23XFp19kMsU/ljp4ko9GO6ZH7ygLlL8LGf96vOtU1n2aO/5nSKAn0PgD5uux4AUUnoiM0NEzvyMNF/1FSkLq2gUuh3AZNL7WiiV/Zs5w8It8C3P3mpPAnATmJDAngTkJ/DeUwJGDND7cfz6cwfbWQlSjUxD4awRgKa8DnvJgFMMBK4AdgbI7YeLHERUfA9aPC1tj+0EmSHt/P3L2FNh4IRTyCOFDCZCLYNQTyGQ2wjTOALylDqRJ1R4PKt6JntLteNNJVL73+fE+8mA3WuY0eJasZAuhbU5YJUnLbb0BRNG9sCpCxjsZCPumSwpYpeFhCyYmNuJvnzuJTwxkMFVbAxWthbU9sGyHlAmIoU2EhvkJfOxGEPwGbETw5Q4TeAi8rdDZn+Evj69gw02dyJSPhzXrALUYRpXX9OTWnL+4eMm8UtDRldFqQcHHmt48lnVlrQ6bb7niFS/atHXgyZzRtmQilglwh1U28hHXIs/bViwWH07zuZb09a3OFAprjTFlpVTWxkwtYLSfsojjmlW6YqbMXc1cs5XL5Y6HMadpaNKgZ5SNq9bqLaEy9+/cuZP5NFLXhpcvXry4J6P1uUqpE1kjTRn1VKTMxkaj/Fh3EOWioPl8WLVGWzsc2fheZYOG8c0SL0an0cqFs1k0fcRj1trNfqOxu5XPnw6rz7GwBa3sdi+K7rTW7m0GwYrA6mXW6qKFVVrZKGZ4oIfHvMnJXSh2LzPKrFLKlCw0PZHGNmuTlbNePDl63utfb7KlFyGOO6ZBmpCGtG6GCt+P3N478ZbfTp/rv+H0nOvyUUqA/uxVMbBQAc3Q5Q8x5+RwYY5HeZsjPp3zsYs5ZMxfjFweF/t0uHC8I77B3IlzEpiTwJwE5iQwJ4E5Cfx6SuDoQJoo3yxbe1MWnV05tHQJsS3Aiz2A5BxxA5GpwuYaWNRo4k/POoQyYpUAopGdAVReo+4r5CMrP/UwBH7aAi4g7bcDK6Uei8qogmIu9BdaQoU/82B+mgoLDKtDwHh7HUE3G2h5deBMp6hN3JFFR9OVE0jb7MzGuGNnC1cnddcYkrnzjgwmOjyoyv592/zzBhYNxuh4fhYT7e0QPxQjXLmiOe3h+4n1cdNNOWQLWTSLwfsvmXfiy9d2fLKc9db6DLZUSqr8as9DM2x+9f5bb/urd7zjTcOe51ly+fnaFxAa9Ubynmq1WrR161aCDvl8PUPP+vr4I4/jj+x/vu/79sEHH+RzS57IvHnz8tlsNhPHsc5kMlEURc1du3bNFramlixZkrPWFqy1qtxqNR9fvryBe++VvJv1fX2FKOjORbkoZAHsVqulMpmMA2dJv9lnf2TERr29IQtkr169OtNoNIrGGM32Ttm7t3Y1YFesWJEpFAr+9HUmUixv22q1woGBgWj16tW+tN3Wbv6RR8wDG376m1Gx9FfwMufAmOx+IC0KPwel/g7HPT4wXUvv13P+zj3VgRLg3E6rEHLc/7LzNtJclzSP5hklsZkbAHMSmJPAnATmJDAngTkJ/HpK4OhB2kw5bGCtRZYMEsJzxhD+spWipIdk4/hV6Yvr0rC15VIrvjq2uMhYZEjTFMUMZ9RohOFmraKXLu4qPqycR3HuOJgE6Ikt3P8m+N7bYdUyGJZ/SDkEwNzDDfALn8M71478qo2BuZc6J4E5CcxJYE4CcxKYk8CcBOYkMCeBw0lA3Xz5aueG+S8+SquB8poBrCa5dnJUSLB7hEdlIzDIzBJWg+JRAcr8dwmYYjv8Sb8jZ3Hyb/nuCA/2Z2CorX/7NylfrE7aJd91evCzhfsCH6f7dz/bKrluDVUAsx3xS36884N+qe810H45MlbFhmSMQCu2LduafFv4vf91/cQ9X3rG8mfKFWCTPFMJpVIFC0vAYAWoVNqEdRD59Pc7edywyYnXteJ+RNxlxpW6g1zA6eeVweR8uUUFq8vAmhJld/h78grKaqBSwaYp9jPtOySxL7unEn/upR/u37nu4neZTPEliE3HdBFr7SPTqm1Z0tjzoTft+PKNz6rcc8RhbuwZiyvdiiF5NtLvTR+U10FkdMhHSgRysHGeXrvmdKD/tAqOUDxHOJr/604buAG45fOQ/i48jy8MGNwElJLBUO4HTrvMDYiBW4BNG4HKJqC/tBqXX34Z1qw5b3quVioV8Oe01atx+nmno/+/ixAOJd5KBUM3XI3BG65GhZPhGI+h0kLc0v+bGCins+0YG/wlXC4zf9//9k2twSGZ46vXTOGK/ltxXul+oJTMNp6/Jl0D2hce4Jb7gY23AlNtE3XjALDpfmBoqO2aWZ6VQ+yyy4HTTwemuFZVkrG8ENiU/N1fStoBcPll7vz29QC3uHF/1AdvfvoagIvrIQ4+A59t4ULXtyM5OI8GN21CpTIkFy2UTamMqUGOwWSDHCqhwn2UWcZP+yhjaPVpqCTzmPLjvO0v9cs7lu2Y83qIa5pbBPn39INUKujv79+3pqavm0JPr60k1yaXSe8TQVQonOSJeF/XNPe3ZLOdseDyz0rSB/aD907XGbY7MJAII7lXf/9qlPpLKJXLKB/kPclTcY+qfB63DH4CFRkM/SgNnYdypR9T/Te4cVxhVZRBVEqHFngJq3F66fWoYBCbKlcn7R34gkroRxlrMIVNBz3ngKsq/cDQGmy83y3S/dQF0C/jZIhjZohtueNgY61dnzrcfjbz/oe7lrLkOatRwhXSt2M/Fp5eQf9pQ/s9z1Gogvt1oDIAmTP76ZJPo5N8RrYheibnDEcM98jkM8o+lW2bmtuu8s4qmFTv2u/LEnDaoZeYYxdyewuJTtk+NtzUqWBo6EBh8ROnM1cwWHFzWMafLCHuGl5fLlUwJes553YFGyvALZv2HyPUQ0tcK8vA4BRQLju58qAumY5r0V2TJaJ9K+K92S7XfulX0g7brVAHLQOXyZrxzIrsSFtTP37ZyZ/Yn2v+SC89ivO0Rb5vCrmlO7CEFZUYqKiBTMmVKjskRxyL1LCg0sPAXlaNaSPtF65/fs/22kmsk1Jp/DotnXW43rIbwzVg66QrCEMyR1+7uCk5NEjNiEC7Iiy+AnrzQEceyHuAl5yY8ldMNYGRBlCL6C1jGTQSScKsvuSVZ6x/9UfPynYtzsdQIEiTH6sQjm69s/rFyx+Mhx5sKZKwPANH2NTYPcT0PI1sEMPzDZotD3FbpQR3m+SlkMFFGfjaYrBu8MCIwRgho3bPkZ7F35QB5cFnk6xBlvhOqgzPy2rMywNFTyOrFQLPnTtdDz19b7M8I588NBb1CBhpGow0zHQSj23G5q5TXz3v/lP/8Nn1Ut8yGBs4kMb7+zhrbOPg7w9+587Tph7b5YPVwo/MWcxhdUMwgR/5U1K5WSSiDKKmQZMTfUbgrnBr54FsScNnXb4DDoNWBISTBsyMTMQjZ8m/AyDfoeEHGovWN7H8pCYyJO3/FT2EG8gCO+832PhNoDEKlPqAQo+Ma0wOufnC6gdLTgX6jtcY3mSw6yFg/ClgchhYsWQVLrv0d3DKqWcimw3QiiPksxmsWL4Eq1ctR1dXF3xWG/pvfphmE7uu+zIGv381muPkKjqyMXiwx96V78Mti87EztIissT+4qQz67g+8tvr5HpjDOI4RLNeQ318HJNDgxjbvg3V0d1oNuowkUU2a9DlV9GTa+C4PuCMZQanrAKOOxvoPQ7IF4GgG8jkgTvvAf7xE8BtN2uYJOZAeOmb7ieOWNHkwH5yaBWLwKo1wAUXGixdAUyMAGEElLuBfB544jFgZBiYvxCYnAIaFeB5lwIvvRwI0iIQXA9Z7aq9JPiRiIWdLBWAU9YAyxayfuasV8l2RiLhZC12YpxtjWm7XGtUJiexffPjqIyPo9TRgY4ulvsDwrAJVq40iBHu0ghvLcHsyHOBO5JeH3BOFBQxuepMNE46D16ugGYYItAeerp7UG825Z3GJpa9IhtkoX2Fet2V5sxns2jWmyh1daFer8OEIfwgkP7yOScnnVYVeAHqzTqymSyarSZCnpeMp2bYFNl52ax8ZiIj1/fO65aNO+Qg4NPGVvpAoq5atYFqZQpj42Nybk9PNwIvgzBuYevWbTBxhGw2i3KpAx0dHSh1lLGgf74AtdkPD83WJB4e+wpuG/4EqtUKumonw496US0+hlp+EzzkETQXwaoamlmmoh788JBF3u9EZEI0DMvMHTiAuc11ecfhxJ4XY3f9QWyr3oZY+JAOPTYKWISuifPwwAPbUa024cd59BYW4JEnH8Tw6LCMDyaVKO7VHRoZLuQzDsoxahk0J80BXbOa70LLfsb/Zrs2bBq0JklbQD6ntnOoZ+WAQoePdXEOr2vOk4Kcx7LKaS+EKg8j0zkielzcBLqWAYtOBbKF2deGAzqdFIqobANGHwHCcSAoAdleoDkGNMcPK/YDm0x02V0VgD/UiTQJvhO9ic8cx+5zvmtZx9pUW9G59p/y8nzcXrKJvtoyQDMGFhSARR1Pa3o/rYuo19UrAUZGsk5X9gx6epoIAovdg457L5sPUa8HUqbYCwxKxRCZwGByMoMmM4dYxDAIpeBgveahWIhR6AhRq3io1rKszYUHRmM8MmKQD5xmx1LDLNaZ5z2TngdKY0FeoyurppdYo0nTYNCkrpoUJZzfYdCX1bCxh+1TFqNNIyOTEW676gbNCCA9M8f0hcctw4I8FbRjGZlPS7RQP37ZKZX/arVIaYtc7yTyS7dj/koroIvSKC9wmy6Z7Q96kFC/BYz+HBi9V/TwA/VuMuBTfqwJTTqRQ+09KfThORzgrJoWS/Ya9jaAbeNALXTVeAnKpk9n8KQCMux3Fsj6QMEHyhmnnLZioBpCXiwBSyNyP7IPC+iQl29zpa7gnLd9JdOz/nxF2v4o8aQx7DGsj4WNr7w2NFtusoimaz0/vTfLRTVSqE75qNV8RDFJKBNCS5NWPdi3WCryvlhXBzxTiLC3ZrBpBBiqA915g/GGwgRLz84Qbpr8w4WiM6PQm1HIsbKBtW7x8BhwSN6VpOgW76EAn+dQESG+Sqof80FTvcVYK/L3PSVgkP1qhQZDccH+eP1rvYfWvSxTz3Z6jlXUiSgbh3j1U9fGLx7+Sasr4m5y5EcGCt8NxvGToIKxJNrUhAZh1SJquj62ZzcRZGWKGn5WyUJ5wMYUWYRVg6jhgCkXJXlWqealERQ1gpy7dsn6Jpad1ESWc+EZgeZH/txHcqbUczfA8IDF5lssJgcdiaY1Cia20D43PoWwZtHRD/SvU2hWgcGHLca2AbUJp+yuXLkSl176O1i//jT0dHWht7cLffN6MH/+PHR3lRFQC+bN/lsfCqZZx1Pf/hIGv/91tCbHoI7pmRQGC324ddFZ2FlemKg3M0qfHExehxTlzC9nDjy+dBqP3AQVclvuXrJuJtemM4zpuMm6YEmWS1AWNtGoTKE+OYHG5ASalUk0qlU0a1NoTkyhNjmGVrUiyrEEyXOOK4OMb9FdBBZ1AYt6gPnLgN6FQM88oKPXIlcGHnkE+Pa3FegAaZ8v6VqSsg2nYk/XNVpR5y8AFi8BTjkNWLjAYpzlnz2gtw/wA2DTY0C1CixY6KzarSZw4cXApb8DZHMKmo2xvDdLFW9LLS5HOGApr2IBOHkNsHyhs24d4qCipiVi//BzQmmNyYlxbB/YhMrUBModnSh1stKMRaNek/ejA41oUKNxawHx1txsOODwD0KlMptHdfXZqKx7jmzgvAfHeD6fg1Ka7MJoNptC9szDC3xEIYmRIwSZDEwcw09+89psNoNMJoNWK0QUxcjlsiDAr1SryGVzCCN+HsLnC7IWURzD8O8gI/ncUTNEvpBDR1eX9IH3lvuZWMYH227U65iYnBIZse3eefNQLBbl3OHhYRmzBGTFQgHFchmdHR3o6u5CEASzrslaabRMDY+Pfg8/2/llTEyMwdMBYn8crexuRP4kfFNCNlyISNXRCgZZPvSg8qX8yGDG5AfTphC5N+92WQODvF6ApcUzMRntwN7GY4gtrYeHVnjKeil6qs/Fffc+ibGRSSAK0Ne5AI9ueQgj43tlL86UPWgvAGSfYuWitq7ynbfvZ21LRZAxyHXxnfjwaIWdZVmJQ4tWxcC0jOx3JnYbpsz5DGQvzGR1AtJ60UFeucOPxIOeoTMhMl3DKC3di3IfecSAfBfQsdDN8SPaY6lLNoCxh4DJTQ40FeYDhaVAfbfbx00LaI62tXcYjYO6ZisEnhwDxuvOaM2llPZyLgVcYmmDS/UJsce5ZTjR3dz5qV4qSzGxDXXTRJ68htJd3umqoP+iDt63KiAtJ7oa9clcIYLvGVSmXMlV3zeIIu0I0bWB78cCyMKWRkxaC2VkDxBgHWk5388aRPw+9BFaB9IeHTeiY1IOPHL+Pt8NP+LnpUChI6PQnzEIrcLeUAkApl5KMwHH1/yixcI8Z53GYM1gtEHhW7RihT11i1rs2iJvxIUrlmFBkXQXxzIyn97bIEizjkP/v+4g033QOYHSiu1Yepqd9m7lOo5g0nCQRsDYz4GR+yAK4TTlP7vMAewBuQVukNcH9w3y/Z5IGPyBTIebXOEU4BWB8gqgNQY0dgN7a8COCYgHhwuILCJtXjlKiQOCIC0oAFwfvWRiEtjVQwcyCMhS547baN3nUhbNACdd/l6s+u23wi/17gNpEe2cQOu2TyK66SOw1ZFj5jyIY4VqxZdJUG94+1K3ZnnVotCIVcciDFqwnsEdW7WAs96iEYBWax04TpLLZFKs7XBeM3q/RpsW2cCir2xRqStMNpw8yTuTypU6n1RJ4AtleTNaMRI58W+CM07GnqzC/LxGUcW4s3Qyrl77BmztPwsRkdK0ZuZjVfVJ/NHOb+DsiYeRsaG0fKRHxircEIzjx9kpjLMKRLIpxQ27z/uXNMbbBgUCNC1jb+YhG1rNQK5NDBCFTgMaLGNakXIafl67GusKWHJCC8tPpCftCJXvI32oZ+K8BJcTbD32A4PRbUCxhwBVIQqBxgQQNuw04CzNs8iWFEa3WezdDHAY05LJc1euWomXvuxynH/eRVi2dDH6+nrQUS6BvDDHBmSeiQd9ptpQiOs17PzWFzD4g28impp42sAznVvbdQk3BEuxyRbB2hZUTOUn3aFlg+Z4coMxjiLY2VxJ6SNyo4qpNCcWpHQdld2VCkgs38VxhLjVEoU4jkLQI8Z78l25iitu8fP8QO7Nv6NWU87n72alIkCNYKzVqCFusY1YzpP+ifahk3UhcdWyRElilOG6SdyezbowFRoygywwNQkM7XZjKum6KJopGJMoCFJZ+c5Lxlt1dAJd3cCSJcC8PtfWgl5GMThra888K+ds3gTUqgp98y3GxmjMsrjgQuC5v+WuEZ7QLUnVPTp9jmbP5rmlInDyamD5osOCtIOOyBkKNM+jt3ZqYgLbNm9CdWoK5a4uAWpca2vVKuI4Fm7ceMhD87Yi4q1ZWPJRHfkSmQiblsYiGsefg8q6cxH7GVFiZExYK14xgqBmo5GMFw2PY8Na8YZxDPm+L2ILWLWGnhVFBc59xt/sa6oM8bfntD65P8+Xd84xlAiI9yL46+npEaDVarXk/k6J9eT+rWYTk5OTqFarqFYq6FuwAJ2dnajV64jCEPVaDfP6+lwbHR3I53LSl1kPt5FhqjKBp/Y+hqHKY6hhEBP6MYzjEdTMbsS2AT/uRLF6sux5lcIDiIIxUjUfxUJD8Es7PoNF6Ak18FQGOa8DoWkgstUjUBotOoLlWNi6DA/cuwOtKY18poQgyOLuh25DKV/E+c+6GB1dRWgvgy1Dj+Mn998gntd0cnEvjNL9bAYQCegF61OifM8cTKLvhBZhxSBuud3YgbREtwoUgpKCzmiQRG19lMNrm73otN7T9lfIO8+GyC/Yg/mn7EXfSqcXij6X7Lf7TZ/Z5m9ygoC0B4HJJ9zakukGisvcfkYSaeqNBGnUPcMJoEmV7SCHGPi7gEoLeGI7UGcbybB2kUP7ryXUfaQ0r3VgLjU4cU3kj+MzcDdL9UsKmI+4qAzMYzGmoxlqRzEqZzuV07IylcHoSEb6LbdWFlpT3ydBnpXP3ThJnCCJ8szPeL4fGGQysXjV2s/jRKccWsbi4bEYT0zEKFL1I/DTFgVPyT2cYZ9eWCt6KD1pfYFBwyiMRUqiszj/pKgVFBbkFRbRQKAVtlZiDNctFnQY1JsKO6cA1jOWPUVpXLhiKRYUi3KPX/TxiwFp2iLTOYGO1dux8jnuIWUAzdgjZn1+Ku8RME6Qdq+zvKR1pVNhcfIFnQ7MtWbqRAk4k8mbBwqL3eSqMzyrABSWANEkMLoL2MO42gRoibcn8ZBwQqSelNS9rHOuX/SdupyyfQCDc0cmEwceB2ZihJbJFQN9a0/DmW/8LAqLT0JktZtwAtIU4tGtaH799bA77nYmoGM4OHFqVR+Vio9WixvlvllL7yZJJKOwzZtGHSS22NUKUS7GuGeHxmSTEyxx8s4YnyLTxAHclVFY3aFRjy0m4xhTLVohFDrzFs2QAM/JyTFa7tNPqJBxLFAGMaedzJ/ULs/zrLj/+3MKCzuy+OHKy3HtildiNDffbVBJn+ite+HuH+EVgzdgcXPPUesegVX4XmYcP85MYTSO0KomIGvGpkS92KcHLU9r0IEvhwAtqhoBLu07DQGYLFbckHIJQJOJkIK0FjL5o3L+HcPIOPJL+YyVvcBj37fY9jMCMKDYS2OJAg2v9DKGdWfR48bF55/a48BZqwIJFeWmxvly1gVr8cdX/Bmed+7voq+nT0I9f33A2fRqhLhWwfZvfB5DN34LcXXqae+WnF+cM09UI3xpRxMPjrdkftBron1PflOJS13RnueLDmgiAiG3gzugl7qBncdLrPUEaWlsdtJ1vgtRtlnu0sQuZC3xgDjgRyunA1U8eJ5TfnxoiVvnvSPxunFu8h5e4KyoMV1SySGAjlPXxNBB4Iw0hvRJEXwwNM8Z8rhWMhQo0Yn3s4DzM4ImriXkAiaQYxcYnpIsIchkXPgju7B8BVDucJ60fM7lhixdYuXfjLArdQDd3cAjD7M9hf5+i127FEoli/PPB867AOjsBmzqRdvuFj56kHmw6kl6tC+TIvlk3aUXzhSLCNethlqxCIGmTffoDypnYaQQ+G5tdM+rJNxxx5bNqEyOo1AqoyghhBr1WhUx0SrDqHb7aN1RgtmWB44BpNUJ0k44FzaTnR5/vJcANq3FUEBQRoCUgnqCrXqjIaCLYyA1QvBveqyoALGNkIYBetj4AgWAamnLjT0HkPg9z+PgiKJIzunu7kZHZ6d4zQj0eC7b5bUcjwRu9M6N7N0rnjSCNM4Bfje8Zw/6+vqwfMUKdPX0zPpeeB+GaBIEsk3ex/M0ckUfJjuFqhnEZLgTQ/WN2DZxF2pTTeTD5aIY1nNb0Mw+BSghSD7sS2eZVyqHohVYKp7tWnx6/eEVRs717mAl1ngvx+MPjqA2FaGQK4mx5aa7f4h1q9bjtS96A8Zro+KrqzWq+PuvbUCj5cqL0gtGg6OZxVjJPYAgi3vhAQf38xSgNQ9UHLhX0IPmMTRJwIXCumcApMma54fI9O5B/2l7sfgkBwrFJpRsrzEjnirOQVDobUvBmPEQPJ/G+/HHnPFfgFqXA3sCOKrus+KSJARyeEYD1AG5HjFYgGCr5PTE3SPARM05Axh+J2A2ERGBmzgGknWPb5rRSGk6Tfqbk55hjdQteW3qFGCKyRI6Pw4THX3YAXiUJzhdM8DkpPOiMIqLAI1rXxCw9DG53ejNcmNXItUEpFlEkTMu5vMRiqVQPHK1Gg23TijiUQssGi2L+/dYPDZuUeC2YhNDvu+8ZGyNgDayDrh1BO5eIfXrJIWG+mcCPdBfUFicgLQnKwYjdYOOvEUrUhisWtGF3aFxUeJJ+7UFadQsvMIESsu3Y93z3QbcmKSVxXmWJp4CSvOArqWz6DNtnrS997iBrrMurHE6vym1OsywRlC8nAB+EfCzbqJ6OTe5IlpBOSESa+tT48BkYt1IvV+cEJwEzC1KFaZpNTpxQ6c4IQV1HBc0/IlVkANRQwBL6iFi29lcFme//mPoOuc1MEF5H0jjwmYswts/hfinHwFqx+ZNazU1xsZcvG87QKNccvlINnkCuPQ7PiNdyo+OxxhpGeyt0Tpx4GxNFxGZbEkMLz2M83Ia3aUY88sG20cV9ky5sAWez8lBqXAT50WUh9jeEgCYLjJ8YalSxjw92Shg0eXFiJedihtPfgMemHc2mpKcmII0jXmNEVyx85u4ZPQuFEzjqLxovEcK0m5Ukxiuh4hm25QI0OhBI0CbzYPGkFWCu/os3jcaEg5y7ZJ1iSctf/hN9yjXzmM6XTaiBrDlNotHbuBm7cJG6EVm6IY4criBiNkPaIxbVEcdqGuS0EE2aqDYByw6Ezj3+evw6kveibOWvxj5oHzI8J9j6vgv9WKFqDqF7V//LHb/6FoBbE/XpClrDoBHx2r4zM+HsXGsKaFjnJQEQGmYGZXRFHCloJf5JQRwzmvFyeZKfQhI4xxLvBMSucj5KMCOoav00vmi9DqgRa9a4tlIgFWaYSkhkBIirQVsOfDl2hYoKCAsC6Wdl03AmzEgmFSeJ+06D4xLEsiqBjr9qjDe1ppJ6A9zZZL8VTFmhcnaoR2oYt9rVaCry+Wtpc8j+DMJE1rQDyxe6r7r6XVtTEy43DSetHu3+7y3F3joAYJDhT6GQo4pHLcSOPlki5NPARYuAsxel49mtivUIocIC36EMKaBykfGM8jpCKGld8Dl9hpGD4hh2YG0KAFp/jGAtChy3sJ9oFShMuVA2tT4GHKFAkriSWPI+6QAGT/jAcNZhHeWER8DSKOga2vPxsSaZ0Nl8wKEYmPkfYrXTJRMB/ip1HA80DvLo0EPV5vnjd/Ra5WCJc/3pQ0CMP67UPYTbgMAACAASURBVCiw9IyAPv7NdtNVktfwPAFwSqFcLqO7t1c8ZSk45OcEVRJOqDUmJiawd3hY7kmglsvnpf2x0VHxxi1evBiLFi+W+3Is84eAr9lqYWpyUgAe/6bHjkQlHeUOCc+0olDSIFnDrtHHsWnkx9jeuBlTZiuUyUHbAK3MEGKPC+PhQBpDH/mszB1vHdM6yf73Ztdgnf86PHD3U9i1ZxdymRy6Oubh1vt/hFUrV+KFF1yO+zbdiXKhQ8bJt277ClphY79okpmuLepNArK4F858nASgRXUD0+Qasm9Bbg9xTAGaU4MdSHvdMXrSpK1MiNz8PVhw6l70Hw8Jz98z4IyJvH+YpCD0n8DQfJf7NeuRpCfUh4HJAQfYGIWVOhNSRwOLc4ouO0vBKToV/JJzIkQTQGucBnmXGlNtOR4E/nsaDiTOAcn1T9JPuqi/Joont9rUujHByJzEAcD+c3ov7YADML/gg+tts8moLRctVK97KBQjSbUh2GKIa+odS7vGz/cZ4Fw4ZCYbIwxpqHEKFoFesRihVIrE0H/ndo37BpWkHVEUNPJnPSW/pT0oCWks+VpAmvM8OnI+cZ7AnUt592YhEVpB4kkbF2MC557F7oZFIy3PDI2LmZP26x7u6JUm0LFyO9ZeZFEZAZ56wOWj1Secw6g4D+heAnQvnxFC0h7ueK/zfjHczCQTTd5kEvJIxVn0hvYcNw505jLSys/cosSqkQ4UWiX31IDdVWeNkDhhZ/wVTxkHH3OnpvFAciEHF88VKxD/zZDLhBwjbTsXAJxIEwnHYGrx4PA79TkXYcGrPgXVvYpVsp0nLbGIRKPbEF77FmDrT5yr4mkejbqH4WFugAduCpwM1NOaDWfV5vPkchF0JsbGQeDBPS4MaOaV/JsTRMCTeMac3Hg9LTgnLY6Q8YGNOzRGK7QEukHvFpd9rTkLs2uHk4ibb/r88krdfBG5RwyRypXx6Kmvwr3Hvwxj2d7pfAf3/jUu2nsHXr3rO1hV2yH3O9qD9vzvqnH8oDWB4VZ4QIijWA0LSrxgBw1xrCcAbUaOJTc0AruDgTsJdyRxyK8SSEsQwu5HLR64xmJkK1DsZpK3U/KJsP0M8xfduwqrEA8a5zM3Zc5pzh8aXtZcqLDkbIu1K9fh0lXvxKl9v4ucXzom5eNo3+8v7nyCtEoC0r59zCCNI/mxyQif2zSG+0fqohDzIOGCCz90XjWCLJff5XZzTYVWYsPdQaCkvWRmpECK1wqqsYgjp2RTaab3i0CNgErAYOJt4ITkfRn6qJK8NIEfWokCLaAwCTETkGaNeMX4Ob1t7FsK4iQMLcg4RT6K4WmLHm8c85jTE1rJC6bVmVZQKiIEJHycatPljFEM3Y4XQ0IaGaqYyyZhTVzDJbSGBjFg2TKgUHTgrLOL9SaZb6aweInC5ITF1KTFsuX8zuKJx513jF4zHieeCCxZDKxda4VoxJAw4EHAblGoxVSkLfJ+hHrkoR4FyHl8FiN/53wjAI7zIzIa1ZYHr6OA4ukrgBVEfDM85+mylax96RLoXmDyHtvWTbf2JREpWgsYY7jj1Bg9aSWUOzvFY1KrViSkjzlpz4QnDfkS6mvPxviac4CMCwvkWEzDGiVEMQm9lfFAz1rMEPJo2nNOYEVQxN+ZIJDz05BHGXdJGyQSYt6YhB6Kl9d5c51Rwsp3bIMHgVV3T4/cK72/hFim49rzBMCNjozINX3z56NQLGJqakraY8gjwdfChQuxoL9fctnoOeP3kxMTEjbKcdvV3S1eO94vDfPkMzOkkoCPAGfMPI6f17+EnfU7oJtdQJRBK7sLkT8hnrHDH1QnOZ+c8sH/jtx/tq91jj0H0l6Ln9+zB40myRwykt/36I77UZ7nYeXCddg5tAv93YuxbWgL7n3idkStGC3Zz2hY2deey210Bkcv71IX9jsSgEblodjJdw6M73LrAmVFDxojUTzmcicX8juaj9bHeSEOOZZwR1n7ghDZeXvQf4YDacMDwMDNEANioQto1dw6seYCYMnpzpA485DwujEgZpRIFmhNAvWnXD4awyDZ+aDsdMWQDgcGPaUPlM7VRH8hQMvOB1qj7kd0VMrJJvqhAkbG3TrGg14w6pJi6CcHAglLkuJWpcB538h9MN5wHiJOBa6Pi0pAZ7IGHn58PbNnsA+M1mKn6eWfGM8gn4/RaHJvcuOEzoCZ0XJaG2iJ6KLH3eWyyT6T6KwEXuVyiK7uEM0QuPVJD3fvILBy75BOEeqjKVBjSCON+0Xhi1Ao+ErIVsQ4IMYh5xxg6CRTdHqzDJlU2DQRY6Jl0VsAcoHFplErzhUXQq9x/vJlmP/rDNLoSct0TaD7hO1Y+WyL3U+4STNvFTCxA1hyBlAbd+Bq9YUzCFTawx3TnLSZ6wK9ZQUg0+mURYYvHtZYlbw4onPmoY0nkYUSokgQmDJsOWOxHJIjoRNWnuTfKZoXN3UCWCSsj5MrA4zU3URMD3rleN76xWX0X/73yJxyOUymjIg5IOK6ti488qGvw/zgvcDkzoP74w8zzw4F0mZeSotFR0dLQNrPtmtsGlVCfELXb/tBUCYJmwkwTQERY6B78kApZwWUPjXOjXSfazltg8qThEgmi1S6KPG37AXJ57wF5dQiQ5cx2L7sObj79D/C0PxTEBMlTSs4GvOao/iDndfgkpE7UYrrR+1F421JHHJdNIbvNycwksbjp+89DXE8GEBLPWhtOWjp80ooLsMjD3Ht4uNbOO6UFrLFoweXz+xSu681ei/I2PjwtRbb77HI0kLX5RY5gjAJ56QHskDF3aI56bxnzZoDZ9ycOxcB635L4bjfUMh0WiwsrcPzV7zj1x6kuXDHz2Hoxm8fc7gjVbNN1QhffHIc9+6Zoh3QeQkE8DCfJ8keJyCKYzH2pJ4Mz6P3LJgOURQiB246fhKqm1hCnELr2K9EEU7CA4SdUUhjnDdNaQK3GCEZGaloSoijm+M+N0NJYrfiJfNJjuM7T4qzZPkIMj5yuYyw7vFHk/iBYFIqRcbo8SbQaSfRbEVoxhYto9CIgbGpCGSH8wKuSRbVqhUmRnrSUi+bhDtyrmXcb/4tG6wHLF9OBd7lcGQyFmOjDB9T6OnRqExRQTCSr5bPWwzucs9CUj+GU64/CZjXY7FqFbByLWDqQLRJY2RjFntHconiwX66UDyCtIhMvcaFU/A3f5j71gg9BKUApTXzoBb0uLDSZB8S0oDYGcaEoyWxkNNTRjKVNC1LQqMYNq0JfumtdPMwk1GS97dr525MjNfhZ3LI5vMC0giO5OA7GY3Q+7hCea/HPP2jP9iBnPOkTZ7wHCDIodVqypjM5XICfghkBLjRCytjyfVRgJyAeSWAhucIwLIW+UJBrqNnTAwRNNrFseStEZSlIY1sh4AzBX9UvEgk4kIPPQFp2cQzxzBK3icNoxSW0SgSbxpBV5ksjuWytM0xz5w1IQ4hwCWJSKkkoE7KB5AmvlyezntLczAJEqdz/mjg4DjPauyJ78N9I5/D7vHNCKpLEdk6qsVHEAXjs4I0rQjwGVUTIjIteIpsj11omUk044r8O9AZ+Y7nesKg5uBbZFsyCz2VhA63vVV+X84swTJ7GTY9MCX5bR5DpX2SV+xB7DGvjQyZHrqKPQijFjY+cTeatRhxc9/4mt7PNMMbleQgz6ZjUYdjeCR71tFrxDAyOZzkIXmJobMNoEm4NntvYiyvGly2O0SpTec6+gHqwh2zvXuwkCBtPVAfA4Y3QwyNDMHnQQKiRScB809I0lbabyR5ucDkZqA5DOTmuwgsKijVnY7ZWMIe6ZWbdPwGft6BNwFwiRGbEVxiLKIHjyoLbWgzvHYcx60sMDwC7K24EEgeBGf0jIkjQJOUzelG3XkX5sgcf4II5rJx/e0rOtr5lEzj6cjtWK6hOlavO5I64Yaoc567Fh3Qcflp7d40/s2QR65njF6grHI57jNWQh5TxZvkNIVCJEa7n+1S2LjHCjBL9XHmnzlngdtrJBTec+QhwiieRLVxjqSZrDy1O6cxP+dA2sBEjPGWxfpFEXpKFrc/qbFnyrXlKY3nLF2Gvl8aSHvpKdaFov0XHsrCL0+ga+12rDnfYmwnsPlmUroCtTGgZ7mzRPTQwPjsGZhkBnEILTGiOMz0luVcKCQtH5Fj+z2ig5siBzxz0cYajpFx2qCZ/EOoxd0eJ3Sf9BSlJ4kVqI1xJ40vTgdKJUrCHZO2JDVAAys7gd6TLkLXS/4Zum8tIg5UhsMkdPZxbRzmxr8GHvpqEjt2RI+z30lHCtLS2N9c1qAFg427gSZiYSAaq+3zS6XAic9YygEre2OMVhXGagoLirRoKJFhmgTrc6OdAXIlWTbB0FT0OGlSrxrlTItaM42xlOTYCBMdS3DvKa/DY6svRYPmq7aNnyvYhXvvwGueug6r6juhxex39OOZIO3a1ph40kbaVlJ60PyCi7s/KIsjk6oPEuLI8MjgYOGRzF+rGyw9McSqs8JfGZAmm08T2HKrxUPXOnZLzs18FwGZCxsJ61bOYTgk0xdSJ477zjG3EqCtPl9JDhvjxBcWCdLoSXvxr7UnLa5XseOaL2CIxCGVyWMKd+TcGKg08NWte/DwWEUYNQnchOWLuREEV4xmTEICCUTSvB3OLObMUFnlHI8igiN6oahMujxYzpRcznftSFK1ch4PS4U6LdURS7habH0X/hw5mmTfd+1kg32hdyQLYhsEaJkM1w7XJj1J+ZyPzo4AlaoVplbpt6dRyis0WzEaYQZ1hsyEZItz1qxihxVyh+EhkpGEkicXtqx4yDo7CU7ckjf9m6ROLG9RcJT6bGbJUqBYouLAzy0maCE3SoBZk2t+jYY51+bkBIEemQpdvZ0TTwa6Oi2WLgFOONF55+ojPrY9WsYdP5uPx7d0S0kTAjO+k4x2aoCIyWjxqIUmoeZirkTRYOXaJvoXR6jVXRRDPudCfFoh87mcxBot5mFpcE3OZZ2Ck83EotDU6j58zyKTETJpYVDLZehVMhgcNKhU3N86YK5gYlSJAljmbTVCrNih0DNGpsqj31MkHyxXQG3N2aifeB5sJicAScg/6BHjWJNwV5c7KeAqCTWUPDECGeaYJTmO1IIYjkiDQIFCnzYScLxG4s0imGvR88b8xQTg8fxp0AdS908K0Orp7RUvFz1avJafsR0eBIAEV+zvnuFh6VfPvHniyUsJRQg0M9msAETel/ckOGN5EIK6lNiE4IxethSg0avG7/O5PKwy2DFxN+7c/WnsmnoAuXAxvLiIav5xNDO7pplQRYEV/SGD/sIJ6C+ux3jTUfV7KiefQcXYU9uERaWT0JNbglo4jkDnkQs6hBo8NHWM1ndIaGR3bgl8un3aIkk4G31dRDZaij2DLoSRa0ImFwjdfxwznNLtyPSw5bMF7BkZlHyy2QJSxBPBMLKE1jklYUicRs5DlFwr3pP0IWU8kOnTGXXc/KhjrLkDrbiOhfkTkN22A8UfXAd9DCHivB3DHUkc0n/6Xsxf43RFRnZM7gH2PO70SzoIyvMBkte1ewrTGUFjP1kd45ojDKF+Sk9+kwQhY0B+vkubIbcBwVvQ4XTP1MvGh2SYI0MhSSoyWyjk9OxjWafEMzbM+yYeHKaQUCeiTDv4WuF+MyppiGGSSRoNWRyP63Kkdr+sI2V3HJ8gU2uMuoQ5uhBEch+kHjSGQqaH77s1jGsawRvz2BjWSAKR8bGsM/4lrNgEcdQrHxxx7I4EXzQtkmWd3jTq8ZzPlBf16HKghd2R7OkuzHGfcyAdkvSiLS4pkdvAhMFECzh1aYhiweDOLQEG+d5kLmr85rJfJkj7RbA7coPpnkDn2u1YcY4VxW5kC4T9jfWTOEl6VzjXM2sv7Rf/nIC00YeBiUeA/AJnmSCrzgHY8unEAyRInwrDtkkXI+wILtxQ4j04KfgZB0Apodznd5LcnuZcJYhdFqk26lRaPVLgJwMosV6SnSaXL2LR730Q8899rdBOCnlGCtRoWX3qXtgfvAdq511Pi0TkcCDNxfuS2tgijJhg7kvc70NjMSomlkWAjI7pXp6Kl4P6uF4jrI+bhz0MVxVKvmNhrNO6LyFIDtylIZO0fDhvo6PUl8WHylsye/lLUpuSXD8CtWZoUPfzeGTtC7HxpFdhrGOps+Anln6u+ovqg3jtzmtxwejPUOQq+TQAmih5s4A0CVNkHlnOuf9I7EElOQ6d236axfFpATR6fUlOYnDcGRFWnRMiW/rVYXfc8wTw8+9YjG23yBQhnrRskZ4ZRuAyPM6BsandjiREGLRoNWy6EMjjL1FYd6kSSn6+Ei6W/1NAGin4d5KC/3tfRzg5fswg7clKDdfvHsRTUVUIKuq0oHJDy3MDZGiI23ZY35Hjs1xwoTSNphWvEEOxpZYhlRWh0U9CHGMgy5AQsrEndbnYEj1iVPIZnlJtcN66cVlrKrl3mn/LdYNtZ7kmslSGJLjTk+ZCD+kZ4jpKBYQRBCUCnwIwUQWapK8OgUwAFHOsTakwVO/BtvEutEjHbKmUK8yfDxTzNYztjTC2t45mjfTqrLFjUCglxjPxoDkAWmBIsuc8Z33z3brN39kM82//H3nvGWTJdV4Jnsznfb3ypsu1d+iGIcCGIQASJEGCS1GWu6uVxvzZ+bM7E7Ezq50/E4pZE/tnY7QzPzQjrUbaCFHSUqRIiiQoCvQkQIAAATRMoxttq8ub571Js3G+e2/Vq0I1utDdBGcw2VFR1e/ly5cvX+bNe75zvnMUQ0a5JGO7kmkVUkRQGI2p8b5eI2gFwhELDDM9dgLoS/sYH9MgjVKjTgDVahivvjGILz99AOcuam3kDWdIauTkvmTTbTx2/zJOHiqgXFMIMxpxpJLM4xmL0ATDV2DVsREKqNGXoDKV6CASdlCthyVSJRwi0+TJb46t5UoQy0tBMXvhZMdj3y6vPbqwtikv9ZFt+Ri6FEdiPQxLXFne47SOPVrhGFpHzqB7z8fQtQICVgTUBAICjIwJiGG/TB8ZmTXlSqpmnsapka/dBGS0vNfSSfavEWSR7TLukHwtGTOyaaycs6eMBQSCLII9GocwrJqgjfshAK/TUdJdSijJzDHkdmVF1hkZGZHts9eMUkA+FyNYpHwykRDZY18mIxlq7Lvjtqq1mvSncZ8FnLE/LZFAMBwS2TAz05Yqr+CV8h9hvvsjRJBBrHkA3WBeDER60Q/3KREaxvH+T2IofhBhO4HhxGG4XleMQ9LhEXTcBvpjU0iGhtByagjaYUSCcZFDOl4b5faqHNN0eFTYtO0gTcnMHJ+poS6a3TIcr4FUZAwdt4Z88yr6Y/sRDTJUS5dPdyl00lSk7VTRdivIRPZt9sMyLkDkzOwF8lpoOxVEg1nZRwI41+ug49Zl+7Zm/9QZR6vzOtYaF9ByStifegT1N3+OhT/+39Et5VTP7C0udHeMj65j4HgO2Yktd0cyWZQ8Uu4Yp1PjgLpX7QSjvLe3KN1fUztAwMZ+NFEPJcgUakaM8z+qpITW1b97Ch9iMEKVN8niPbDWXKUdA1YLwEZRfRvss+V7kBnivIs/NBJhzhrdxLmvbDMZ1mMh78Fk+Qgkb6Hr4xaPuJoL12ohVCshYb3KZUrZFUjjuCaSb+3saN6Ez0UiLIYwsiMgcslQiLJp/l+BvGBIsTEdOj76wBtiwe8iHfHRH+O81UKtrdgw6TXjuGJR7kjjkM13QkiKX4qFFDUQiYaQhSPDLrJJDxfWbeSqNvoSbCHwca1godDkeixIWHhsahLDycQe3FRv+RDe+O7xvljw090xXUZ83zxGjqsbPlk00tA0GeCELzmsQnApNdy29IC06kUgRnfGkrI7vZMEIK+xubI6+aU3TZuRyFChv1TSz1n2t/Xc2IxtPF8j+mBdRpUgbE5QCNLowqPaeLas+bUrT3r2Htz1j/4A8ekPwbOCqi+LEyqaAzgOvHN/A+vH/weswtWbBMq98zsmSMvlWBXUcgNOwMKURanmTrruDA21ZFLT7tgoFCKotyy8mnexWOdNbWubwqLpY0Ggun9Ahf0tly00uhZiQQuDEQstSkp4URHI6P41TuTIqnEiQdbWUNWyfT1PMMYhSh5DmaOHimPj8vgZvHzqH2J57DQcCsA3HekshL0unlr7IX5z5e+xr0VHx1spDavPGLYsfL29xaRtyhR7GLRwVFPzzNwwLo7N7S6Ocoi0PFIYtN0cIF06QCoWjbs8e99/OiDNuDme/7aPxZeVzDGaUhV+M6Pj3zyHeP2yKbtV1UwaB0AbmH4AOPWrNoYO6lxD6cn5LwikddpY+uZfYflbX0S3dOsDFa85XhfXmw38oLSCUrAusRbtjiV5O4mYcgxVchLaOhOoKPBGZr7r+IrRIrulZXK8BmVMYkM/TS+iFhJRMlcqw4dMBV+fTiogVW0qaR2N9GhNTOtogjFZn2GfPNcDvoAy6St1lRSRmWKtFicVPhotStJ89NN1LKCAHw2S6k1LpHxRFnfawEoji7lCRiaUFjpIJgOIJ0OIRxtyo68W2yhuVFEtdZFMesKkqfxEBTK5XwRhvC/QdHB0TAEuyUBjFbylfrfI9tJ4Q7U5CcMockhmWzYV6xaLWxga8jF7gMcZGBsDjhxXygCzlMoRfPO70/jyN/djLR9XYPZdFn5X2UwLT5xZwumjOVRqZHrIpLFXiwDNE5DGvxstlW3JKjQnMK1OQABeOtUWJq3eDIkpiUxyApS+WiiWQlhZsmF5XaSSDnybvWIW2i1LIlg49qepergaR2IjAotOa+8VpFFeF4qifeQMnPs+jo6vJYUc9yWomN89s5JsAVIERQRvSi2hpI9GKiiGHtoRkoDNgDqCJL6OIE2kkJph4/b4Hvy/TLjYXxWJiGTSoYGI44jkksCKwJEAjeckH+drDRNHkJfL5bC+toYhujxmsyJ/JEgj28bts19ueGQEk5OTsl/cV+k5I3vWaAgbSHBGUMj35P7z8WaDQd5dbLiv49XaH2Kh/RzCbhbx5mG4gRoasYvKElofeAFpwSHsz5xBMBDDYGw/Hhj975CJjKPUXkQ82I9EqF8AGw+iGLFIbw1doTtoORWE7DhCATIPNPtRx1n1mqqFE026SHel8LqGplPEYPyw5LxtNC5hMHZQ5JTveu76DqrtVf3aQ/K+ifCQllzzfemOdxlz5Z/i+MBnkAgPC0ogsKt21tAfm90B0rhfrgBFSjzjdh8qr7+A+T/617cN0gLRLhLj6+g7kEMsoz6VYZRNrzRzPAnSBmffGW7NY8g5JqWMBFmca1YvK4WWsGrMv6X/iy7wy5HecR3RA0HcX29kSrLLweZXHKJNfw1Yy6lWGY/z4Y4CZizscw7KuSXjoti3y7kYWTQySvI5qfQaUCDzNqZD73ou7PakAmlhlAohhKjIYji1Xnj/kPNwF28Ew7SxCMUCoxxKyrh136aad6jiI5k0grS3Si6msx4OD3pYKtpYLAXk2PDaEOsQ3atGJo2mICQ+5F4KX7bBuaiAtKCFe2e6GOl38OZiAFfXg0hx7PUsrLZ8MXSRY2rbeGxaWfB/cHPSbJWTlpicx9gJxaSVl5UNKisMHZ6MLnDsk0CM9HPvvc6AtHNA8TXVeyYOO6zc6/PgpnmOO84qXnhMuScFLZUQLVmcrwBLVU2d6oqyeSn3iROctGbSpHdgS36sZAu8yASIqFfxZCGQafQEW8sJpClsovpkxMbRT/8TZJ74PfjJUemVkKq3saHmDPjFP4T90r+H1VjfcXDe/VpiPlq9HpQfXiCkoRNJR9LcpcmTsT0pZZLRdQJoNwNy4b+a0yBtx+aFAWPV2gL6KCcKeqi0LNAghTLQRssWqp4XBY8Bm1/DrLDrG4Y48PRsk48b5oyvMcYhNBvgxbA8cBTPn/hdXJ56FK1gfFt/A22NT1TeFhbtvvJbiPjObY1JVPN/o1PE33fKKNkuAnHrxjJFAVkenJsxaDIJpK6fdvUK2IhcsKFyZ3jcyZ4dfqiL8WOOZED9MhfeJChdpJvjxe+pXJPkkGLPZHDS+hX2wXRaFmprPuo5VVlkoYUN2AMHgLt/w8LMGUsF1etrmefzaOLoZk9aLPjBdXf0Oh2sfPtLWPrmX6JTWL9BcOPevmkevnW3gde9FVTDNSn8NCgxdZTsmgBFS/E3N8gbEB83YxDZKrF05hjF8FCOSZLZp5gsMlx8jgwXF4IpMl5k5siccXvlmmJk5Ou0OOlXTBhZOC4EgryeuS7leQFbAUmCylZb9aZlRVpkoaZd1vg5hD0KW6i12Bvch8VqFj6LMb6DdIb9dzbSiRrGxhw06i4W55pYWWiJRJCOjOw9a7ctVCqqH66/X1vxh1QeGkEbXRm50I6f6+s2KFXdpctanWyN+mztpmLQmMs2Ne1L8DX7wkZGLUxMK/lcJkXrd4I6C29c6Mef/tUx/PTlUYRD714u5xicSbXx6IdWcNeRPKq1kGwjEXekekywa4A52Trp6bUYERCWifbwQBOxSFcAG4tsBGm2BmjCetZtrK+LjhXJhAObCJoT5ZaNdtuGFfQRrwYwtRBGthSAvcuk6aZnpTBpUdCCv3P6o3AD6phwvylJNOYgRvpIULVpdsMTzlhg614yfgnGRZF/Sx9aOCzMlbHyl/usttMnWKIckQwW2TNu37ByRs44MDCgGLsee35jPqIAjC1mIOurqwKw6PLI/SI7RnDHxwg02d9GmSO3y/eVSAE6TsZiAtCExfN9JXtsNDQQDCOejKNlreD10l/irfzTcOohxFv7pf+rmngNTqC0Ff6u5Y7J0IDM9COBDB6Z+O9xz/CvI6bZJ/agNboFLNXeANcbjh9CKBBFvVvEav08+qNTSEfGZJsqvkIx7MbplecOA32lkOy14XgtRMiciXKnKyHcBHi7LWTCat0N1DrraDplkWTGghm0nCoS4cHNlxCkldsLWK69jv2ZRxANcRD3NAAAIABJREFUKXaZ79Vxq4iHuG7v3V8xacXWgnwfw5EDKJ19AfN/fPsgjXJHMmmDJ3LoG1fzzNqG+i1AlwWmplJvjdGifxfjEDGNayuQZkKtawyvN4u+rwVTyu2YgI4KL25f2KxB9Xr2q72XiYmY37GXVbffkDTgHJLgjK6N/M2jWNQM3jSjQ+JKVsm+OYnB4ecr3PRKvqMrGJCWz4WVFFaDLRaZlP3+1mP8S+XlagDWY6TD9aMxWvZT7bDV1ybjSw9IYxD1aMpHucEMXhqJGNGuKtWbQGseLwIzU8jk3NXEYkVtC0dHPAxmXLy2bGG+aGMo6KPuA3maV3XUXJz91QRpwx9kkEbjkGBCyR2P0N1xA7j0Q4X6eULTNIQTvJOfgcijtlHDO9wdNw3LyFTpfgQ6Pe61Ikh9MiWTUm1YBdpajcQvdaEKLFXUyaCsO7f3nvHkIsAiIJH+AwEhW0Ya4mBIelwHWvMLJhBTg6Pu1ephxuNB1ezZNziG2Kf+N9gnPwc/lFT9aXqwFQlkeRH2c/8GgXNfhNWivdjeGCNTPW80aHdtIRxRYYHNelDkL6a5U93nlFac2RCv5V3M72DS+Ll4jOQza+liJKgq94mIL444tUZAHHJ4IaQjFmJyo5DLVbbNYyYTI33FsoeNiwJnqspBRo79MPOxSbx07PM4N/skqtF+JQPVLCW3N9jO4/NLf4cnc8+hT0bC21sod/zbThHf9SqoxFwEogQn28tjYlLg+CpDrXEDm326OMYtWLSFpRws6qHTtBGK+FJhqqxYaFW2Qq5jaR93faKNwRm6HN3eZ7itV+tzfeUccPZLPiqrPjL7VNFE+kTE5MASR0cGk/Ia5g8BGi2N+ZtSEPahnfysJXr/3oXn80BsFh+b+h9x38jnkeQFuMfz+LY+1/v+Ygtep4vV7/wNlr7xBbRza7cF0rj7zUgDhcEVdJI1dfPizV/3tpr2TJFo6zwdslz8Mc9t3jR1X4iSPW7duAj2eJ0SkHGJRxR44zrGwIKgTG50Wv9PdozjBtfjJIITQ36dlJ+wkMNFmDYtdeE+cLu8dgn+JOuLY3HYl8fZv3U+P4a3CvvgICznWybjIZuqIRYqImgzowpYXepg8Vod8WhbQJrqrbPEhp+yRbJgZM8Ixvg82TL2pLFnjTJH5qSp/omtyVCl5KOvX61LSSQZOrpBjoz4oH0/mbTRcRsDY1HQr3ZokDI89RkXVxL44784hm99b2bPII1yx4fvpURN9yRR3tgiqCDzSVaTqgN1vdXqilFLJbtIxulUaKGum/KTCfYGKot/jucbGyFUCy5CFtkgTtxstLsBtFoBxCNdBMMOArkwUueSiG9Ebhmk+ZE42sceROPko3ADITEIkYkXJ+VUfxBoacdG+cZ1dprIHWnHLytra37NoPEhY+VPUEQAJFJFbTBi3CPFzt9nL4vuVaOUUQM99oeRJWNvWCKRUOdgpyOAj9sUgxApVLBI2RHJI3+TeSPoIrNGwMX1aa9PMxPTz0ZQyG3STIR/c2HuGqWPBGg0OCGrxnUkm81pY6n8Jt5YeRpL1Vfgul3YXhSN2GW0I4vvMA8R50NEYFsR7Eudwpmxf4y7Bv8rMROhMUilvYJzhW9jIDqDQ32PIhJMCptVbC+KDDIeym7Ga0g9TXq/1f1rC6TtTptKbqLvyPrbJYlUtNSwWH0FheZ1jCSOYDx5j4A69W1v3554UPpuzzZ8dN0Gyu0lBOwwstGZzdGY31m1s4wrpR/LZ7kr+xQKrz1/R5g0gjQyaXR3HJwGCvPA0usKpPEeSzaNYGjf3co8ZDd3R7Ojxi1cbPiZl7ampY786DSoGFX9aWIoklPjqMj00poE0MDtVm5DHHtzTWCR7pGMbtKSRx55FsOHYspyn+NWuF/Na9ssmpqIqVt501t8zW4gjYUnRj21qQroUlXEsHtP7iF0FaerI6WOHO9o0c+F41ksriTfXIdEg4kwoSOjkjuqnjRuJ6KdHaXAI+cjTagscG4qxiGaNeP6orQI+IjAR55tPJaNqZSFdBS4XPKk1YntBCQ/wxb3C8i3LTiWjcempjCSVLEc7/di/eA3T/mqzfcXuNBiPaYs+I8/6YtZyOKrQCyrgFqT1HJT96QxXHAnk8aqAsOsX1Xry8Bv9L40+thhec6Ps0k376iS8KLjRcWqAy8qafTUww2ZtGVKt/RkxBwRztXFuVEDLLo28oJhoZKgRSqwekJDBxo69HACIs2KPDn0zZi9aTLp8YBUBNiXAjJRnSM2fQahT/+fsMbvg2vRxUlVxASkcYK8fgGB5/8vBC4+Davz3sozm2yGw4uB0jU2Wock6HpnfhrB0PVGF+eLPuqd7ecF51482UmtmwmbSFd1v14qZKHGiVLQQn9UXSDSaKx1qRxolEXq1hCvbtj6Bu/5GIwCnfQ4vjP5Wbww8xmUEmMin9wEaQQKnQY+vvEc/uvV72CmuXJLlvs7z3Zxd3SL+H6oikrEe4fNfjDsIzvqoFVln5aFTn27naxIHJm5Ed+y6OcgRHDWbauq0fBkF6tvW6gV9AmhZRjHHu9g8qQjWX6/rEVkjhvAm9/wcfnHhkVTIC2UIOhUNx3e5MgEMtuQxRXj5EgGjk5a9/43FvadVkHXvdcxz+FBAWn/FPeNfl4kPB9YkNYlSPuqAmkbK7cN0pxEA+3JFbhpIgt1hux6rzCX603uIzuG162J07vUunqnZFL80bJsMZmRcGUlF+SNTbccbf4tBS9tiy/jqB4DuU0CRI4nnhXACysH8dwSpVRK855OdTA9XobbKqCSb8Jzu9hYbWH+Sg3RUBuZPqoDGGqs5NUCWDSZlU4D/OH5OjnlC3CrlC2x2ue5mVvXZisuUK0CqYxi9VoNS/7ma5MpmnIAI8PsTbMwPqUco8h8mQLY5Wtp/MlfHcP3n9u3J5DWl27jqUev49c+MYehfs7gmB0WxGqOTow+hvspPyf7RIYmiKW1ONLJDsZGGsKsEYwVy2G4no2h/haScRXiWaxEcOlyDM1SC7FgC8FwEIFwUI5lp2NhIN1ALNpFZzmG9rNDcOfodHALckfRZyYFpNWOPQzH5gSsK+CLwMn0bZkT1Fjr87dY41P+GAyKVFEZ2lgCjCRKQv+YXjSycZRKmv4kYYK13b8xGuE2TcAsQRpBFQEWbfIl48zz5P2YUUepIh/j/7ne+vq6uDeSSaPZCPPTjOEIt0FGj9vnc5m+PgFgPGdpPNKo1WS/eYMjs8bnCerEir/TEUfIVquJmreEy92/xVzte3BrCTjhEtqR+W0gjdskQzaTPoOgFUbbrePk4Gdx78hvCXBaqb+NeCgD12sjEkihLzohZiM8F7XAS0kHvYaYiXB7tW4OyWC/ACC6N5JJM7mjO+8xjW4e18rPyrZn+x7R21ZrkUkrteeFORtPnoK1W/7MDW5aBH5r9XN4fvmPpd/u4Yl/KgYnegQTkJlvXkE4kMRwdD9Kr91ZuePI3TkMTKv7GmX50lpBXwCtxCLLlpl4p9xRDbBqbkijELJUnE+WLygzEfqKse9LxmDOfWKKMbuhYd2O6bWwZTrW6Wb3exb3SRyssQgaApj/bJSslDlS5seJJv3UuE+N5Xc6SN7sPe7E81sgLSLjGBf+ZtQTAZoBaSxcSxtQl9e7UgKIu2NPvxofZ18bXR2rZWV+xGJcpW7jTQ3STDsR7QIIxlj4pxuwECWU8YeUBb8pMvLxWMhHwvYRg4dS14ZnB7AvaYtN/1LdRbHti+qN32vUpnzbR65joc2Ip+kPOEgTBJ0qIzU7j8OPKwaCPWmclPImz0oG6WfKo3gD3bZoJq10HsjRgl9XMFg54AVH7e22vh8dXk1tr1DQxDOGyTeUq/6/Yez4MA0zFqvKiVGqIXpWIjcGY2ihJzEx1Y+t7JL1b05OBMTpSQjBmvRGsEqtX8fnWV3m6w5kgSHS1GbfrACC9/w2go/9S3iZGTis2faANLHHXn0VwRf+LYJXn4ElXrLvDdXzZq16WCwJuTaBgb3Hm2BoodXF+YIvDZm97yDZFLrPTKo6IWXRz547PtcXAqpdxYZlI0pAwc9HGZQBmxIOTgCqj6uMc2bSR5lkdhSXjnwGP576LJbjE3Jjkb4/MmncUc/D5NKL+AfL38JjneuIbpqq3t5QQ8HH3wVK+EG4imJgqzJM17dowhNDjJGZLnzXw+KbQdSLDApW72kAGk1GdmPDyL7RzjjT76C6YclE0BxYyikO3O9g/31dhOPv7fu8vU+89Wrpy+kAcz/z8drf+NJYHUmp04uN1VFOYCOKTXM7FpoMrc4D1PUTuFEyxvXIop14Srk57gQRqieNcscPfk6a1+1g9btfw9LXv4DW+sptNcHzWyJIa06swNEgbUs6oseWXWpsvf265hrbfJ2ZJpnTbeckwpwaPaDPgDSz3Rv1AxvxwR7xorp+RH0QwE+WDuLZhUNou2oCKj2z/U147RLcRhG2T5fHBlYX6gjYjgApyizZL0dJZUykl+zZU3JFAjNKF6dnlHNjs2FJYLUd9FEqcB2ahgD5nOphS7H/MqoqrnxdIqnWYz/aw48AU/vpQqYMPjiRKJYieOZH+/Clbx7EwnJSQOK7LaYn7alH5/GrH7+G0cEG8sUoriykZVyeGKljbKiBeIx9aUClGsbyRkyAGIHbtUXS2kBfqoNQ0BVARyDLdYuVKC5djaFVasrnvL4xKIzkYLaJbLKB0f6aVLW7y3G0nh2Ge+02QFo0IXLHKi34I0rTbJgugif2gBGEiXpCAy+CK64noC0U2sw5oyyRbBnBUC9Qo5SRryHwI5CTzDIG3LHnjTSpZugM40amrFavq6yzZBIDQ0PyHpLDp5k97pOEegeD8n6FQkHs+Gm7T1dIgi+aifB5smXcT25rbHxc9psAjkDQBHJTFmnAm/TgOWwlaAhAIzjkdiPxAK5XX8Br89+Q92rH59GIX+AdTSSGYYKuyD4cyDyMY/2fQMdrCtjan3kYQ7EDIjHMNa8hGsqg2l5DvZvHZOoecXKkVJE9X3R7LHdWcD7/HZFBDscP40rpp5hNP4DZzBnYdhhdcY9+50BBEFhoXcMLy/+PSCAfmfgfEA4oFlJAoO+qto5tph83Pst5l1ZsWkjYueXaWfxo4d9gLHkCj0/+yx6Qtn0bvuvcmZ40cZ9UYdajd+cwckTdo4RdNPhQ4i7UvHFX9QoLz3RPXAAaa6qgL2TCqspOEzljVquC6qp1Rua09R4VmB4IuW6kX4EoAj5OYmjpT8Zrr+YeNHC7UgRYM+d+hy2lwBqmxf/t8CtmsL4DE4leJk1ch6WvTJ9FO847jlccz0yhS860bZJHT4KweWeo1zgGaGOkWgDnip70pHFOLsBL2mmUOktIET15p5EK4wpqTUtki1wk0kB7mbKtiOBuNGGL8muuRrmuIhColCu0yfQS+Cn5yRO/zDDr94NJk+ZAhlkfmMehx7dCGbedG+92wlhA9Rqw8TPA76gLJDauLpjGYs/Fpyf8lF2xd420L6WQ1A2zcsGLaOfCt611gNWaopAFWCkpvzBEZrd6J53G5N0ANXF41BIDnjjS/6Gb+fmlK3vQrR41yvqOD+4SPBhJI/jI/wTrvn8MNza0mSVGRK/kjyyrvIzQy3+IEIEaw6neA1DjZ2BvAh14WL3d2cjJz0O54+sFB/N1Ze3du5jQ7uGkD+aiZaI+FkqWmIdEA5b069HGlCCN+RNbPXo6/0cA7VbvmboNbBmSlOIjeOvAp3D24GexlpxSOnoN6KTw5AP9ubfxoTe+gF9pnsexRBhBI5+5zYEm5Fv4dqiE70eqKFo7QFrcFXDFwYKMWnXdlp4s0Z+TQdMOkD3ZwZt7w6pbl6GgLe8dTcTmtbP3djFzqvNLDbOm0+rZL/tYfsOXfDPKFTs0eKAu3wRXs2LYVvlpDK0mcFX5TsD4XcDdv2lj9Ji68e0O0v7LyEm7oyCNPWihBq7HV1AM1lQQp672cayKUZrYY70s9yjN4Ms9kjdEHexMOSO/F/6fQ4kJTzXriPuqfk7GK+1YJnJtzZBRPSDXNW33twhhxZRx7KTKgJVnXWU2F4LcmHUAaS8rZ54XkLZIkHYQbYc5cMKfw/YbaFVKsNFCLNJBtVhBca0mZhuUJUYiNGywpNle+mVZ5GPfL3tJXCCRAg4cYM8Zrd4hII2TiELBx/CIJQWG9TV1PJJpYGiITmIKtA0M+qAb+MCAhYcfYZi1jVabjJGagLz02hD+4iuHcPYcLYlvvnC87c+08Mh9Kzhz9yrGBhu4upjGG5cGcPpwHved2BAARgkQnR3Fmtq1RQ40t5TCC6+NyJucPpIXMNff15L1KQfKl6JYWAyjVW5hfSOCly5Oo9RI4OC+Ag7v28C+4arIiNw1DdLIpDED871O8igtjCbQPvog6icehh+KKpBN8w4NgEROaEKktaU+QRYfN7b5ZMgIlJSSwpfXGxt/uQ9pZ0cyU6ZHjPJC6UkLs+9FyR4J0igvJAATcw/mrAWDGNQgjWwYgROBnbBcNBAhYAQk1JpAjfs1MTEhv1eWl2U/2JPG18QSCXFuJFtH8EVGjpJHgjMCOPOZms0aKtWSOI9GInF5LhwKo1qrYHH9bVwv/lxYo0rkTTTi5+HZLcQC/TiSfQInBj+D6dR9Ej7/Vv4ZcXNkT1oyNIiu10AslJXHzq5/Dcu1t3DfyG9gOnM/um4dG42rSIWHUW6v4Lnl/4h4MIOTg5/Bav1tyaWcSt8H2woLyyDOyLssBHrL9deFtZtMf2iTSSM7R+dFgsFUmOdeb+nlndsiOGs6JfnJRCYQsCPCluWaFxEhWxY/dsOLxHMdVMmk3YGetADdHcfXQSZtaHZvzoq9O0aAVr0KVK+oR6OUSLcVSKNyhPd5kZLTej8FpA6o9SoXFaMm6qmUBocO0HcCiI+rbdKQJDmj5JFNsl57cH3kHJJZvpyjchztiwIzHPtUTKXcb03v3M1HoZ41fgEgLZcLS+EsHu8KW9Zqapai921FWaHMjnYzE6HDYyLZVXEjdRZUVLwJZfVvlTycK7IIoCKfKHckm2y8IHishtMejo95ktu7WgpgMR9AS4zsfGTpZE7JvQf0hy0MM17JsnCt6qHY8SX4mveptSZZNZNjaeOjM1MY+aXlpL0PFvxELKGUCrOefegGIO1dzi5OFljVIEijyzpZMqlM5ACHhNJuPa/Uq5Jt08wWzUUkTJCMl+694DlKmSLp5IKWPQrI4kSlpygq8jztzijMmX5OZDxasmPAmZFF8uRJRoB8Q1nwC2NIkKTdfo4NKsnjzqHO6puF/dj/Av/or8KLMNxS9adt9qjxol59BaGzf4rw5acRYLLiXq50DXKqlSBKJd6wdquqKZB2tuBiteFJeOBOaRRp5JGUj6GEj+GUj7UqcG4lgHjAkrR7ViASQRvjCXUBqVgBxaTxHcmIcaNGEsXjzJtiIT2J12eexNnZT2EjOQXX4iTFVQHf2g9ruLmKu978a8xeeBoPJGwc6KfV71aO23saoHasLCAtrJi0ggZpMn9gUHVDmYQYp6ZNNoEZajGVobZbRU5eW6dkSh3IdoNVXfXGBqDRAXLfiQ5mThKk7WHEvp0Puctr5drKA+ee9nH5h74w2bE+IN5PUxOy3JZo+Z2WL8w3+88I0hhcLZ+F0oCMYtH4QwnzbqfjlrvjzjDrG9A5d/hzvn+bY5Zcd5NJa68vq5P9Npai1cBL7RVckkYq5bJI50Y6JabjOuhYb3/bW3HMobybwc6eMgsxAIlAjyCNYEaqzJQy61weXqumr0zPoaWPTK5ZXaEy4JDgRsAi+8BoUBIEMklV5RS3SJFMqd61wYw2KdGFLFO4IpiqtAJ4dm4CP1vYh2bbUzltlC92W2g1WkglaaPfQX61jEqhjnSKMjRKD5XbJaWMyjBB9WiQEWMfHd0aDxwCBocZtErARtt0YHkRGB5V69ZrlBYSaFjSiybFoH4f2X5liDM2auHDD/qYmORxVzKd1fU4vvj1A3j6e9NoNEObEp93+5o56SCz9bEzi7j7WE4mGmcvDGB5PYFPf2QB9x7f2GTROh2679Lt0UOhEsELZ4fw0ptDwqo9cNc6JkfroHQylWDWlSVukMV8AOvLLhaW43jt2gTy1RQOTRZwdGpdMWlxV4G05zSTdhsgrXPsITRPfgQum1T1QkaM0kRxc2Q+GUGY1p+afDQBcjpPTXrJdI+YBFRrps30fRB4EdQRhBEwScYZwZvnCYiSO5hm2UyfGQEZZZQEaca0RFwgmZnG/jfXlVw0smVktjbW1wXYjU9MCLAiSCNgNMCQ7yEOjImEPMZ12PMmMQO09Xc91JsVzBdfRa55CVPZe7B/6MNw3C6KhQIq5Qo8q4uqP4+54s+w7P0IzcQFuOhgKHYET+3/V7h76NcEGDWcEq6UnhOjDvad0TiETpFxSsMtH+uNywLGRuNHxP2x5VZRbi8jFWbOiY+1xtuI0MI/TltdW1gr/qh+b2YeUmrGCvTujJr6NrYWgjRa6hOkJcMsRLDYSiOQOuJidLJ94XPrjQsotOZwKPtxAWZm4XPMdIsFd4+rEJD2+gu4/kf/Gs7tWvDrnDSCtBGdk7bnYgTv00Ug/4oCUpE+IH1MjXvl86roLybTei7JwOr4pBr3anNbIC2UUQoxgrvEhCIWqPritpnnSyAo8sg9iGe4SrWtetO4jOs2GXX+q/3h+2+TW95BALaXW1cvk0aZIntoaU5HkLXnY68uZ5UJGXXESIn9tNyOECI+8FbR3QRpHD9ZKCTIYkQBDyYLlvdMOjg25gnbNrcRxOWVoMQVmB42vkeDXgpBHxOJABiGfaHsou5w7qqUXss1Hx0dxcXetcd/mT1p75sFf18ZfYfmMf0ALWTV176bPfmNTojGkrpIOpQw3iys2gMCzOQ5pLZWu6YuFl5QBGjyej1RoJUpT36CNdN7JkYWOvWdN2wBCvoLEwtUbYNq5HwSIrgp2VPGIyL/iwEmnJAnsYAN/T7TWk8sDY3aiEN2lhOmsbuBj/we/AMfhxtMaKkgq72esvlnj1rubUTe+HNEL34Ngfrynr1e6exYKEZEI9y7CP3sWbLvlDuuNDwUBGCycVOtKcYhJtCbbkM0wwj4WC7bwqQlQ2TSVE/aSNwW2pj9eTy2JoLABH8bE5GOFUQuewBvHngK56aeQDE+Kj1oPFb8vArk2Ug01vHE0t/hyPmvobF6HccGBnFooB+hOwzSvk+5owZplCnSJl9cHHf0PbJyxf4zZqjtJtP36ACpXRyjSU9cl5pllbEmoZ4MuWbumG1h8kQbU8c7CEf3MGLvZcTc4zrST9QG5l7w8fpXfZCYjZNpCCodfiRliYyRNxvR59cZmeFL/6jYENPAog2MnQDu/byN0RPqtbv1S+0G0jgJoDyGFVxaSn8wFoI0yh3/Fktf//M7Indc7jTw3cIKzhWpp1E9YJ2usddX45OSjqixSd3o1P8JrljZDAe1u5urzH4EmIlbq+pqYT+Z5JxpSRD/NtVinpV0cpS8M97syKSZ3mD2G2tTEDo9cp00JbJhS17DySUfo4PkxBAfV/srrBoBflh9nlIjgLdW+3B+rV9CmblvEdGVU2rcQTDgwPZaqBZraLe6iMd9cW6MxVSPAxkuShcZ/kzQx9wzboMsWTYLjIyHxEzj5F2s0ALrqz7GJ3gPUuCuWqaxiGKWCDj3TakZA5m2w4c8nDkDTEyrORUrxD9/bQh/9sWjePXNIWG+9rLwuJMB++1fuYhPPLQo4/DzZ0ewtJYUS/7TR/MY6GtJbxstqbnws+VKMXz3+XH8/I0h7Bup48On10UqyZ60VLwrYyS/r3rFx9WLNl6/OIDnL8yIbPRDx1ZxaCKHgXRd5KPeegzdF4ZVT9otgjSPxiFHz6B16nHpUZACpM46E4mhljkSHEiAtRQIt8Y2AhzjFktwxSKdyB31b3nMtsWYwwA3uf+wt0w7NhoZpDweCAg7RpklQRxBGHvSTA4bWTcCw1ajIYCF78/XE5wRpBWLRaTTaTH+MA6PBGNk6ZTdvSXZa9ymyDm7XZFoiuyRjopWF8udF7DqPY/J5P2YDH4ctQqfbwg45Ps1mjUs5t/EJf8LKER/ikAgjNn0Q3h86p/hQOZBAU+0DqFEkCE2NNzoui0kw4MCdhy/i2pnXXrECNA8v4u5ys9R6+RwpP+jwrpxLOWYSkDEbdHgg9vregysjqHjdUTKeCMnx5udwxwpWt0Sqp1VDEvQ9nawx0gAmoSwx208efemRJIMG90pCT5HEsd7kMnW6323i9Jrz2HuP/w+db63peOzgl2EsusYOpbDyAElx6dkkUXHmy6crxCkvaZAmtwHB9RclVb8psglBVtTrGf/Nf+rH2P/Gl/HeyallmLiogtcOwuYBvARZPVuc+d+cg4mrTjsXwxvPzzyNVDYY9ovdJC29Iurttdf+CIgrRpGPk/G3ARYK3Op3QiBG+0Qx1K6OzL/keNss6mcbFWBH5KRxr40c+px/kz5p9zzaFgXBu6ZcnBg2EOxZuPSWlB62Rj9JHNPGotQSs6M0KCPqXgQdHl8u+ygTSlqgGY5LHj4cMRMj1eVjUenf4lh1u+L3JENhLTgn5rH8BFfTmaelMxG46RuLwvDBEtvqwtF2DNzfRsJTc8kmierzR6Dg6qpk7Q1aWi+F6v/ZsLNL6vUgoTW8QIgy2W+fJ4QRutoTDIIpkg105WRsh+ZGKl5iDgTKmCxlYVGQEcpJfMWDCNkNMTGeETs7KMK0G0zE5x8CP7D/xzeNKuVCfV6A1qof6Y7VmUJ4fNfQvTiVxEqXIDFbIOblGZcx0K+EEazqUcWmYsoRx066bDHrOB1ca2s9Er5hi02+0qXrtx02GjJhSezSKk80tE+IgGVZcETPRGinbCSepJJU85PGuzpikkrlMTy8ElcOPQZXJ98CI1I3+ZxUsdSOe1E6gUaUFbVAAAgAElEQVQcvfoMfm35a0jkruJ61cHhwWEc6s/+QkBayVIWsMpmX1nlm0XkZEbiGCPg2rrR8Dk5JwhgyL61PKQGPGGfnI4lPzynyLzRAVLcI31g5lQb+451xGTk/V42Lis3x/WLvlgJky0jm8bPEAhZwqjx//xsNPgpLW0xii3myNjA0SctnP41S4Lob0Tq7paTJol6+qT44IG0r2Hx638BMmm3GsyqJrfA5Wodfz23inOl+nbBkRl/9FVvGDGeQwRRAsK1NNIwZgROUijShSa5uWuAx1OZjxN0mXGQ3yfHQoIzw4wJgNMMGf827B0BlzByDKim5FEDRY5dBHADDI9mApouVPF9ybqJDNuxsVpLYa6YUTJM30NISBof7XoLbqcjEhnJyup2JZyafWaUVpqcR24nlfKkcMBLluwdmTSOP4lUFBP7bJw40UKt6qLd8nHwsCXPU75I85ByWRkdGUdIl+yDC5w45uDBh4B9GqTVGyF8+weT+POvHMbySuKmvWjmmiZIGx1q4Hc/9zY+97E5CcW+OJcR0w86Nw5mWwLiCJrrtJ8mIHRsWa9UjWA9HxWZ5+hgU6z8CdC4LjMuUwkH3aaLuSsW5hYSuLI2jGDExqGpIsJ2V+IHkskOUnUb7s+G4bAn7VZAGgOKQ1G0jjwI594nYEXicswIWMQ9UV/P0l+mbfbJYImJhzYOEemhpmDJaPG+ZtYx8kcDhnjspK+MAdfBoIAe9p/xdcban9vlQgbP5IiR+eI2+BwZMNr2MwvNMHNGppjP51EqlWRb2b4+1CXrrCE9afwhUOP+0tafQI8grt3pqP2xbVknmUqiY+ex1ngDTtNCvDsDy2PWmho4ub8Mua6217FofxvL9jPIRMdwz9BviSSx67bleuqLjMHxOogE4tJ7RnA2GD+AsB1XodWdFXTdJrLRSQFf5/Lfxlr9Es6M/66YMjFMerX+Fq6Wfirh0YezjyMRGpQQa3radT2yE2Qgb7UgRrfGpjB4lFjuzsjxit1O49Cev+1W0XLLSIXG0HQpX7Zl3wx7JyDt7LOY+yOCNNow7i7N3Mv9kT1pkb51pMdySGbU3Cw+BmQn9f3J3GbN7y0vE4DxJiWgeBmoLWy1uwgOonFHVAEfFv35MSVPlaxZUxX/qahhKw5VXCQHuuxDM5b0dAVnEZNqLuX3I/NUEgcs+koUwB2YAvB6pNpMCIldWnz2cgzf6zpbIG3LOETdQ7Yyz262Tfb6JlMdiYli8ZAArVQKi8ujKOJ84O2yi9cJ0vTGOH/mPJP/Z9wTrfiHUh4m+oBKw8ZqhejYQjrmwfYtRMXJFKiSSQsDY7EAIpaFuRpZYyapWajSfp8AV+b2PmhOct++aWTjH/CctEi2jOT0PAZmKWFRFC3t9t9hFHKDb5J63o2f6xO6Z53IkKpaUC8slQwZ1dXFGCUroF0cjcSxd/NCoUommQoHXKtr+319rQhDorXHBCMEXWSLeFJwDDE9azKe6B42Dghy8Wl0T6mjuJ/parf0g+g+NU5++BaSGJ/oMRExH2L2Mbgf/mdwJx8WoLYTpJH58ppFBK99F7FLX0V05QXY7QIso6nr+bDCCLrUCNsyAei0qelXJiJStY444rDT7Fq4UnNwuewjG/dQbTGHQoE0mYARpIVoGkJ9v2raJFvGz0GQxmoEgZz09ckottWjx4l6V/q4gminRrEy+WFcPvhJLA2fQicYlxu1mKVoJo0Sz0izhANXv4vj5/8GDzjX4HQdXK97OPoLAmmUO+Y9V0scvW0MmgzAaV+sW3kgegEaXYsSWReNoo1GgfJAT0DXzD1dFJdsFBZV7lEwYSGapvshq/Q044CwaJPH2+9rT5qArjJw/u99vP2dLZkjH283lJyRC0FaYlBpwsUla40mKKoYQUfH7JRydGQuWkg3UO92CW8Hab+CSCAB35LoyZuN3f+ZPW/B73awIsYhf4HW7YI0EKQ18MWrK3itUJeCkBSN9NhEACSyaz2uiG2+BmGUH4ozvu5D44EU+31teCTh8jqz0cgWewGakSWbnjRVKNIOtRpfE9Cw1sAxzpggcX2CQr4/AZTY/Xs0vFDMmZI4q/GEIE2NiRY26gksFGPo8mbJCb1NqRtt1OkQ5gnr7HmOyEnVmKWKRJIrqTPc6LwuwNK4THLyHrQQCMeQSNo4fqyJUJBgwsLhoxBnSMpraL1fLACxhI8IexWG+Zl4I7Fw4riLMw9ugTQyYF/4m8P40tMHpNq7g1C44flKkEYjlM9/6jJ+45PXEA57KFUovaO6hONpQIKpKV2kxIcGInTjZVV5INuWz8l1QgFa3Kuejmab69qSi9ZuuLh+FdJHF4rYSGYsxGIeVlfDWM1F0dfXQbZlofv8bYA0yhgJ0o6egXPPE8KkMcuOzBKlhIZ5MsUXkQRqAw+x56e7ombPeOAIlgh2uJChMjJGslwGcAmwoh0/+9y0WyMBmFj297ynMQThYwRPdFtkbhtBFrdbq1blPfg6AXCeh1KxKA6PvL8NDg7K3zQtYaA1gR0ZNWNown1gXxq3S9aNtv3cNveJTo5NZpp6Xbk22UdIV1/DBPJ9u24HwUwF1dA5xMNxHB/4pNjrv7T6RZRaCzja/zFhwvoiE5JFlomMibW+mdQosFMTsJMI9os8sthaFnljIjwg/V8vr/1/+MH8v5PXPTX7r3Ao+5jY+lMhcyN3x3cfYHVfjh6nyeARDAas0KZ08mamItzvllNGrbsuodnzlRcRDfbhYPYxeLqqR+fW8ms/xcIf/a9wy4Vbl4hzLAx2EcusIzuSQ5rh0xyLxpWrNwiE+MPx08wXmajAwYiVHa0aaWwA5cuKDaMKho6QnGdKpmx1a67JOSJdFbmeACLOjybUe5EcoG+CzISoPNqnWDkCuvq8AnUyx9Rzwzt5oxPmTtXZb215j3JJiTWph5DPRXYdD00Bm2MtmTaOmzuXSMRFX7Yt4zoXGt0RpDUbIW1E4uNC2RMbfjMf5W5yPk6Fl+TuahAmJIGtSAN+t+ko+TC6SKrWG7Jk8QAwlbRBt/ZLFQ9u15V7Rb6tvBVUbd5H1AIemJxG/wcdpAXTSu64nz1pvScA74PivPEO9nwLcDk9Fvy9VQ8bSOxT0kaRNGq7/XBGVTdYxeiwkmG+0RucrpzkFJvAXFkxX9w/sm6s5BLcyQ1fN75TwmfsPw3DRlZtE7hRisRJiUb+PEkkt0j3fXCCYkKbCWSyUQXQTEjhzl30Zp+A86F/AnfyI/BCCTm5eEFw0sv353ZZWQ6snUXs2rcQv/4MQuVrsJyG9HWYhTfyWi0kII03d1qjcgJgQq0lOFUHBp4vurhYUf1gMsD0zKP5J10dMxEF0uRiEndHmodQ6+srFx02jGsmQFVHWbi14YQTqA8fweLsY7g+/QiKmWm4luphEICmjUL4/0g9h6lrP8TpC1/BSOEiJuKWNHNSinl06A4zaVDGId+zq1hvdRWDtkPiyEGahhqezwr7dgaNdvvJrIPKqoVGngO7j8EZB4OTHpbOB1BeC8IO29K/NTTtIBL3sTEfQqtmY+JYB9OUO75fPWn6mlt6zRezkHoBiPdpxsyYSjQhLo/E+wkdEFxeUcBMAH9HSR33Pwzc/zu2gLV3uyGoMOsjeHL293C0/wnZSCgQQzSQ/ABJHeVq0XJH5e7YXl+59QmHvnjnm3U8vbaKS7WayBbNmcdCvb6PyKEX8NPzNZhitLQFaVBk2H8znm26y/bUxc193Vz3xmTEuNkKy6zMt2RclDzIrpJW0pzDAEECNGagcR0GVxsbfgI6LtwuQZsxPql3Iyg1aI+uXPm4H2S5+DqONZwsJ1IBRMIMnW7BpyUpfDH6IMsnWclaRi/7pQEr+9NC1MSwn2PCl/w0SiXZq8b+NLJpqytkg2gWosxD+gd8cX3kNu6528KZh3xh0ihDnFtI4k/+8hie+fGUAKibLcrpjL3FFoayTfzWp64ISEvEuqg2WFqnjbtydGw0ggIOI2FXAruZl8aFrpKlalhYNZqFmBiA3vG5VATmrwLNuvpcGWa/hYBKieO8ym10V5Xc0Z+/dXdHA9K6d38UXjAiAErYMLKrZNN07xcfYx8ZF7JqHNMpSdzMUaMdvw6dJmAiyIuy98y2xUmRB8QAMQI5CY5uMaIgIJJGrmfs97l9Mm0m14yvI5DiOCNV9khkM5DagC6CObo1kj3j60ZGRgTI0eGR4EtcHhMJ+Uxkz2jFT/DW398vj3MhS8bXqyBtSt/bqHYW0eq0kAyMI2gl0ekw46+BaDSGsbFRRPnSQB2Z6IAwZ69vfAP51hyO9T+BaDCDeDArPWCO1xSZI3vTAlZE2DMybJQOkk0jWFqoviYs2kBsWti2K8Vn8fLaXwuAOjP+jzCd/hAsK4SuZ8u8470uBI38CdoMVHeRb17GpeIPMJm6VySNlFIEbuL8SLljtbOGYuu6WPEvVV+XPrvJ9L36+/PR7BSw8vOvo/hnfwy7RreqWy/e0TgkSXfH2Zxczz7jY9jqQjDGcYvtLkYxwAMSYyWnx9uA86smUL6oYppoQkewJX1o7DPT88xe1QgVWzzRJNKJgCGh5Y46dJos3OADQHJKPU5/BRILtwyibvJFShFM38vNPWKv370Az4zKENZI5aYv5X2F/WOFfAROj53+1vikxsBo1EE06kkE1E7TEBVkTWMfpe7ieMmeNlMIY7ng7ZKL1wpaUq170gjG1GcktlCqLfaoUfHFf5ybZ8SR3UfFoV2/Ik0I7A6kbAzFfXGNLDYt7OtzUWpbWGMfvrT/sDdNGYeMftCNQwKJMlLT8zj6cUU3mko96d/6hqpSpEd6+tRMFYDSml1y0uRLIXCiG6+5OFhVJoA4qihn5lrQcORmJ6m4fTWAuZIGabyGw6oazAuSN2rTN8b+M5ngEKwQsJn+ND6mK8qVNg04FHgRvb6udvN5Ye7YixFUYYQDlJi9i/qAtxhv6hG4p/8hnJkn4Eiws70J0tgMrCZFdBTIITr/fUQXf4To6osIV5dgsdPV89CoB1AoROXCYCRCJkOrN0vcHgkwVLq7muXNlXyczbto7syf02MKmbRBzbK1mb1Gq/aAhT4dqcCJH0Nt+VkFlFo23HAcjewUCmN3Y23mYayNnkY9pGScyn9CZRwJgPVcJCvLOHDtezh08VsYKF5GyvaQjgQky6LU8XByeBgHsnfQOAQWvmWX8B2njI2m6lvpXXgfkhw0Shx3hFyz54y5aa3KVv9aKOZjcEpVwosrAQSjFqxQAIl+D5OUNoY9LFyIoF4MYPquNsYOMGz2Fu6iNx0+37mCyURjH9r1l3ykx5Renz1pYvFLVjdkCUhr11RkBh8nQ0jgykGcZiKMzDj16xaOf9qS17+bf40Ks57Bk7P/s4A013NEksO8NNXcrsqaWzk6t/DB/pN4iTEO+eods+CvBBq4El1BJVQTRy9jusPxyUgKeZ0ZRo2HQXoBzPHQOYTbzmfpR9shsd55/LTpkgFd5oYr16m2sObfBqA12paAJVrg06SkRcZVV2jKNQulmgJykqnG8VFCsLfcJltuCG03CPZzWpzwWgyBDyKaSiAYiSEaC2JoNIyhQReRQAnpaAmxcBvVmoXcBs1DPNQqDioVSLh1qxMScMMbiAF7ZDkIYGirP7tfBV5zgsHeNZqHcF4/OkZHRx9Li2R3gDMPWnjsoz4mp1Xv2wuvjEg/2hsXBm4I0lgxlvG0p0DIghjljP/gVy/gc09cl6NdqdIUGkgnODlRQEemHBptm++QRaFaI6SCrROUe7q632OrH6NcgjBpzRoZQSDdBxU9wHBb3sfYW7gYh/PCMLBw6yDNi8TQPHIGrZOPwoolBKQZqaNSQ7Av0BXQRbAksk3NYPE5Ah4edGPHb7LQuA3pH6NFvuPINmRMCARE5mpyy8jayXYtC8Ew5VAt+T9ljQRLlF7yb9rqmx42btNktQl41Jb5fE+yY2TuhoaG5G/KIrk9/tAkhOvwPfZNTUlvGrfJz0PGjY9zkSw2y0a9WUKufQkdew39sUnEvRm4nYCMd+x7Y19bKBREJGwjEVXxAsXWAgqt6xiJH9bgq4mGUwQZKJ4IsVAGITuKRreI5do5YbEIyhpOBa+sfhmzmfuxP/swXN9Bq1sR1oqSRq7DQhjnCLTg92XW8t4WGpfQKESOtR3B1dKP8cOFP8D9o7+De0Z+exfJ424VcU64OwIimcW2dYKrfSH4Wyufw5s/+b+R/OrLiDWDUuS+1YUgLTGyjtHDOQyMq17qSgFo611jLBMLQywsitEV5186b0z2h2NYEajxWlpTUkSCNjJgnK8ScPF2tancorBG97uJDT+DpweUJJLvxa+R22D7DUkFvq50Dmjl7xBIk8rUFqDi/Z0h2wSX9HLYQxfMtkPNOTQdLZsrPcHdN/kyRLJOkFZgr6eSJ77jdiLuv64oCOratfGd6ymgJWMniz7M9d3c1hZI431lJOljMuOj1LCQYz+xPgT8OpnZmwkrkMYtpYJk0iAgjRDPITtvW9ifspGN+DhX8rDesHB62BGQdr1qo9XldcPzxsbHfqnujr9xymdT3S9ykZy0pM5J+5gP9rIsvwHpYenS7nRdgaKJ00pepZq79AnMQqNh0piTtrOHzdwHNb0rYO+QOkGFXeNEgE3v1V2KM5zYRIBoP7C2AVxZBlps9NS2pmy92hzWdC6DbiOSdciCUf5HMEJZIw0yzA+Pp+nBkgqWlhwZS37mpA2yD20P8nACNX/oLnRP/Q66B59CNzEBh+yTgBqCNMVAUalLlyS7PIfo0nOILz2LaOF1hGsr6NRbKOWZSaPeMBoltavYOII0k0dBedF6KYDzBQ8rTR9tV4FqU77n36mIj5GUh/WaLYHXMijZQDrC5kwlj2g6NlwE4ESSaGcm0Bi/C8XpB5AbPYVqbFBsULvc9x0gjYFdifw1TF/6Ng5e+Q6ytSWpttFulRcVw7L5utPDikm7U+6OJsz671tl5I2No74opActYSsXR9MDqSVbPHbxlIvquoVGQQGazUUPnjQYSY0wdNdGJO4hmSW1DjQqATm3D97XwsCUs+f+zNu6VjWLtvCqj5e+oJqaph8AUiMW8leB8rIKsqZhiAx6roVmxReAxmvVLLyGR44pFo2/jV37jfbNgLRPzPxzsZem3JGTGkplKEOodwtykhG4KaD2/gDW2zqWu77YgtfRckcdZn17/XY+3GQDnalVCbPW967t77xz+L6JcmDzxTsOsTAh2rFTZd3oMcw4tfe+z47XSh8ZJyuUBjmKlapT1sMYB1eBs2JVATWCOAI0gjv+CLDr0mI6hY1mBq4fgB0MIBSJIsLeoAzzpmIIR4PoyziYnazi0GwRJw7l0N/XQLEURLXiw2m30W50UCz4yBcgMr+3ztm4dKGDZtOTHjWCNEo0SYQMDipAFosD5RLHOcoDgQwd3dI+VsSY08JjjwNPftrHxD6gVg/hmR/vwxe+cgjzS6ld+9E4wQiH1PjKKrAxAaFUkbb7BGmf/eh1MV0yLKcJgDXfDYtp/JHAV82mbfYJ6mMvrKiv+oGlv1ozaQSo/EyUevE3QRplnZwompw07zbCrMU45NiDaBynuiOCcDgk7BgXw5wR9BBYkd0iy0UGLRImG6PCnjfdHNlbpg1B2LspYEADKq7DdQ1jZvrACJqEdYtG5YesG7dBEEdmrFqtCiAaGR0VwEhAJf1jZMVcV/4vFv7S+uiJDb8JrWbPGV8vjpLRqGxH+unItI2OYmh4WN6vXq2ipV0jyf7x9Z0Ot2uhiwrWW2/BtxuYSNwDtPrQ7rYFBCZTKRWoHbARi4YQC4dQ6axgrvwzjCVPYixxTCzsCdrSYcodOSFSFzTB19Xy86i0V8WCPxUaxlLtTaQjwxiIzqDWzYsccjh2UEAdLQ/ozFjp5NBwGkhHprcFVe9l7Gs4BVwqfBdNp4gj/U/K9uZKz2Ff6l6MJk/JJkygNkEYDU9ibIh6h4x9k5/f9rY8bxrNOuaWzuLST/8M4z86hzAnUbcxJWVPWmJwHWMncxg4BOSuAXMvKhmw9NAzYiMMzN4HjJ8CXPFd39otmtNx7sjYJwFZWk3E2xKvIZESGkaNc0QW2mN6nlnXNvnHVHyNzEEpqWa/LhVGjIOibLl8B0One+JSxI8hBPTfq9p9Nl4E2hu7tg/e+OvX5Af3f6+34ZvJHc2bbfWp8ZH3/iVfqrg4m3OF6Lhr1MPd4y4urAVwaYOWIIqt4xy0L2xhLKpAVtllEZiOwaq/lQvXYa/ZVCog/gmXyh5KHR8jBJAesNjk90QCwkfbUyBtNBnfZO73cu3cqXWs98Xdkb0nkTISM/M4+RlfLLwvPAMMHVAVeUrIGmVIPtPw4R1p7KRsdeWBtqi7ZVHxsVBaXQicSFqsIrP67wCRrKoksBl0NywaHQTsQeD6ZWCNuRWa9SabwO1YuvHe9JRtyorYnKn7IciYybii5T8GnMmkR0uQCI3ImHFdTvRPDAJx3Wi/py+TN+S+WXSPfA7to7+FTvYAPJtVMlalDUjTPSNkr5wugqXLiK6/jPjG6/LbWV9FPdeCJyVsV/ofJNxaAKXKAeMg1mgGJDNuremh0iFQ48CkwqRpWKL6XHwJAG9KOLbqLeINymUIdzACK5aG0z+N2thJ1MdPojZ6Es3UCLpWQBqZ2ZvW4c3PgDTeuNo19K28ickL38L49ecQbeQRsnyk+P2yJ8rlj7rI7h4ZxuGBO2ccErYsfL1dxDOdMvKbJbJekxBls09QRhdG5qRxIpsadIQJrqyRQVEyR7He5QSL/TpRC7TZZ7+WuOpJN6pxzmMAo4dDD7QxeojW1Hs6E25rJd5gaADy+td86Ufjtbf/ERZILFRXgcWzQKtMJkMVTnzaexeZDadvNiFlw89r68gnLNz9Gzq8+iaqL+lJSx7DkzP/AqcGP4doMEULAv1ZLJHwEMyw0vqfK0gT91XXRbNaFwv+wne/DLew/t5sbHf5dp1kHe3JVbgpZcH/i1rIbhFsccIvgMZmGKiypk/ECDwUAyaFHZ2LZvaF17HIZHTfBi8hzttlewT9urgm/WOUS+reOD7fbAONTgCvrE7i1fUZdH1ltx6gVXswsOmeyP3oy3Rw+ngO95zI4cSRAmIxR0KlQ0EfgwMtDGbb0nNGo4yNDQsvv2jhK18CfvB9uo/R9ZFSb07WyKbQap+h1Wp/GI5NIxLJgKMzbQPCnn30Y8BHHvUxMETTpQi+/9wEvvz0fswtpm8I0siKSe8Fi1WOAgTi7jjcwO989iI++fACohFXGDG5V+neYAI8jnCVehjFcgSZVAfZDK3ob/6tl3vljkkF0vhZa8w07CpTIFrwN39yZ9wdGycflZy0YFDJ1TkBMoYcZJgIXDjJMSYifE7J2hVw2uwPY8A1f7Rskt+96S+T/DSRsDKSxds0IyFjRodGAimuQxDFdQjq+N7MMhseHt6UP3IbBEgKTDEAnMZNAQGXdHik3JIyRoI8yh2FmYvFpO+MoJDvwecpoeQ6XEwsAPeFn4vbIyAVthBltNwNRPwU7G4a4TjNR+gEqoLauYSCASSiEbhWBRvNy9KL1hcZF6DFfjP2ldFS35Pav5rUSrh146owbolwv7BclD1GAmllj+81kQwNCNvGe3LLreFS8ScottdxcvDXpSdsp9X+u83W863LeOba76PYmscnZ38f+zOPy+RKPO8YWK3HcBbb6p115JpXMJ0+s03Czvdz3IaEdCdCbAxT5wAZURODkFtfQ/viK+h/8ZsIkvq6DeKAPWmJgXWMn8ghewBYvARc+6mSVjNig9cCAdvYIeDA/YDL+675YftGCagvKRaqTfUITT6opKFkkvf2lv4G9VgcZDzIkCoA8TV8PjGlxkmyUVShsEeN7TfM7pWPpvGJOD8aZ8c9XOO7fVfGKIRsHhOZ+P7MbuN+SXYb89V2vJBjtRSUb3Q/2WuhT29XWfCzJy26o6i0d+OQm49wqnfsbN6ReeN42sdo2sN6xUahsfUJGWLNDLQ+PWctcQyWvj/uiyIzCOkYhD2TthEP2rhScVFQ6nkBcBVHzU1VL6eNx6enMPJBBmmEsMF4GZnD8zjyhC+TwfPfBiIZIDNGYwKgOA8MzAL9dNDawUZsA2msZvDE1icZnyPQyhxRAYK8SNiwaZoypcK/W2Mmv4youphW8sDcFXUxUoYoFtHUFFMiwmwhbcNPoEZQJNb7lAJp4xGeXFyHvWmS28DfWipkJIOC4mnjqt/j6IAOI9zLmWnWITiKpNA5+Bm0Dn0W3dEz6Eb64ICBfzz5tvq6TD6Z77mw6uuIr7+EcP4C3JVrwOoc/OKGOERYbhe2Tzcd9qhpB0Z94YoslVlfPH5kyFixDdEemM45QaGFl1sWaq5KO7ZjKbiZMTgDs+gOzqI1egyVoaNoRTPSq0uKmeCMQE+BNO1S6TqIVlcxtvgSpi7+PfqXX0XEadIsFRHbR1/QkybPYtdCvqs0xaeG7zBIg4Wvd7aDtF4XR3FiFBtoH9GEh3Zd9Uik+mgMYqFRspHo8zA44yK/EECjTHt+laHWK480TnhkG+gAGY07OPxwF0Mz7vvCpPEz5a/6eP5PfDDAevAAMHoc6J9RoHLxVcqPdWWBUt0OQRuE/SY440IZJK/be/9bCzMftmTyd7OoPmUcchSfnPkXOD30q4gGk3Kj31rMILv7XcNUa9/L5fJ+rCuTTtdDp+uI/KlQKqNcKKH90vfhv/wdWNTZ3Ga8AJm01r4VdFOKSbuN+cu7HhL2ffF7IqAyro0recrsgNEBX6z1y3WyXhaSMV+MQXoXMy5zUsIfY55kilY739x8Do6nXZ9h1ofwk4VDaDo6e0sm/gq0SJHIs5Dta+PMvWu49651TE9UpZdrIx+TPgiGO48MNZHt4yRcFZ7Yr/bT5wL4D/8+hB99nxN0G+GIhWCgI5+T0SP9gxYyfWR86B6pzJqJk5gAACAASURBVC9EomT5eOBBH596Cjh9NxBP2rgyl8I3npnB957bh0Jpa0JiPpuR6Wx95q3Jg3F3/M0nL+OjDywjk+oKCGu3A6jUySj54vLIbZRrEeSKUfRn2hjKtjb7g9/tCyRIW7impJ6mJ40grcrYGhaQaCRDkPaszkljweu9FrP5wWIqzLpy9CH4IdW7RaaKYIwHXiZDHOspWdQSRgIdw5LJBF07JJqJk7Gql4w1cQilpowZeIxfCMi2KWPkemJS4jgIRSIIaUdHvh+3z0y0ZrMpMkVmpXE9Y0xCUMXF7Iv0yNGGP5cTZm94ZETAGPPNjHySII37wP1VTo4pAYf8EVZOM308BmZeS7DI92g1W/CcLuKJEFL9UcRifQj48Z5xz0I0TKAWFsDGheYfpfYi0mIa0i9uigyypnU+i1cEZWTJKD2kRHyteQnzlVcxk/4QBmKzAs7MzJsgre02MF99FdVOBfv7HkdYssvMGCvcgyAG0+mq2AjGIaiqSr27gXO5r6PWXcXxgc9iNHGXvC/3I2hHBVCysMb3rXXXUG4vYiJ13zYHSTEOcUtodovIhGfR7bZRrVSR29gQFrNSqYrZWXjlMjLPfxU2DVhuY8wkkxYfWsf48Rz69wPri8DizykpBgZGgXKecRXA8D5gZEYZi0hfGk8P5mRVgdoi0FgGOgakiZpGZ5/R1r73umFRK6ue7zC7ly6PuvXD9K9FqRqrvjPLjMxadFiBuVt1YuRXlT2hWnw4961c0rJMmjbtwoaJ71kWcOu6h+4O3Ci3QBp7StUGt8bC9zrI3HiHDEjj3LQ3m9jgXqpyJvo89IVtaeXhtE3cibWDliIkVH8ae9ImU0HEghZWaw42qPqwlKEIWbUoPJQcrmnhoalJ9MeT26JE7sBh29MmrO+/T3LHcLaM7JF5TN+v8piWXtf9Y+Oqsk/zgun7gXBUVRY2xxHt1MgTj0wagRSbGqn5ZcWDjZ3U+WaO6UrGqqapGfx3k3MjxIsuCVy6DmkS501M2DFOMrTFNDfR05eomDYdYi39ZroXhCeMGIiQ9aFrmv5/kYGqrCoL0FEVWxpsHB5QgPA9F8YJ1OwAnNH70D74WTQmH0cnvR+OaM/ZSM2MHe6X+q3MReho48Pq1GFXFxFYvwR/7Rrs8goC1XUEW3nE/QKcWhM+bzoSQsp6gy8WpHKx2fwf5Xo+fDuIWjeBEpK41Eliye6HR0qmbxzdwf1oDexHKzmETjAik74ub2ZQwMz8CFDzXNjtGvoLlzFz/SfYP/dDpEvX4YplMBvtVU+LVGNZjWNlSjNpd43cWeMQyh0NSCvwJNu02X9nUDXZNDHOYJaGGIxwUmKhb8LF1CkHyxdCqJYCCET42q2TkINjaoA3QF+Yt27dQyLr4eCZLgYm2WS/p2v2tlbiPqxd8PHCnzKkG5JtNnrCks9TWQFKC0CnqYKree502EdEAx5tIsLCBXPSps9Q6mghO6ViBG623BykvfsWRK4gA/8e9ME325nbeJ7HZIsNcNBoNFGr11GrNVCt1gSktRp1JK68iti5Z2FX7wxIa0ysoBmrKRMEba9/Gx9j15ea8UIyzDTbW6lbIk3MJHwJxaZkkdLFdMKXyvQ2kKZ7chsdC0HKSXbk+Zh15Rj2jKv8TAzb/cnSQTy7cAgtA9LYRWMreM5rRqJCog7uO72B+0+vYXiwKUwUzTRospGIOejLtDHY39ZuYOraozLghz8I4w//rYuXXlS2uxITkLARDbUwy0LFRAiFnIdirgubhhZBvpeLU/f4+PRTFu77kNI8ST/aXx+RfjTaRO/8/IwJ4IejxJHvrtZQ+8HHmIP21Eeu48mPLGBipCGgrN4MYEP3C9NK3zBscu8xvW07vjGVPbSVOcqnSwUF0sgAUubYx0D6qAJplDtyX5xV1ZPmXb/1njSCtNbRB1E98hDcAHu3giI7pLTRuDlyfwwDxb/NNWMAE58je0WQI+CNrKnOOxM5oO5lM+HXBE10XjQZazQQITDbacVPkEUmjWCKoKs3K804TxpZJdfjD3PSCMLGxsZkn/K53KbcMZlICEjjfpJZ4zYJ0FrNpoA07o8whDqvjfvObXI/ms0WOq0mJvYNYoQWzn4MnhOTnmuzUH0Sj4QQi4YRsAIotRdwufQTMeYYTRyTHLRie1FYNpp3FJpzIglnVhrPsNXGebyZ+zaigTQOZh8WJo7nG+37TX8vz5Wu/07jEIInx28LIFPgjtdhU2SVyfCwAC1efa7Xhue3EQqk5DH2kPExjsW01o8F2SffRqWzJiweWb3ehdvodptoNCto1nwUiwX5YdA3rykxlXG6iKxdRfqnX4HdvD2QFgh3kRhdx/DxHAYmATo1Fq4Ctgux5K+UlKHO4BhdULXUMcqBVf1NIi9/TrFpAjh2yAl7Lult89RNeTinS5xL0ppfh1YrYPBOcMd5bGJS9b+Jyd0tLALSTipXydp1oHxOF00pW9SRAermqQYkFmoJDB2OC3fIol9Z8IeQz/cWrnaXuO78iMZYaS8f/XLFw6t5usQqczrOtRWLT3WEGnMTIR9Ztt7o7ANRMXhqDin+FcIg0rgMmE4FJeN3te6g2GHkky3brHQ8jAZdrLRt6Ul7aGrqg+/uGEorC/7RE5z4a8tkLZHhBJHjFi8YSqwoe9zmrEdb8DxQuqAy0uiQExtRORbUDYusLKZ0wjzp2LC505lv+910ywJ6pQIsVlVTNd9betiMNavRIpubrQZkzFegyyPBGk9OKSDqNzAXKqVwDNbLN4ByW5uHaLkj3Q8P9att3HJVnBOBxCjak4+hMftJtAbvRScxCtcOi9WuMGuG3tW9a5TUqDw3H16HTSMlWNV12I0NhFsb8KslWM0K7G4dPp8X3Z4K9LACAXT8CLqBKLqhONqRNJqRLIrBLAqRQTiJQbjRFLp2WPea+QqYEaSJ9T7/z5sFgRpdA5qIVZYxtvoKZq//GPvWX0eiU1bBptp9h6CMFxPZyJqjWD4VcWDh9MgQDt7hnjQD0oq2q3Xm20GWOYfIOHotT0Ba77kSSdKG35fKOIcEseiX/kYF4vh3/3gHMTJxbF6OMtPJEjOR8cPuZh/YXgarW1pHFzyWX/Px6l8rWSbDqwcPksG2ULgGrLyl+uoI0jim1XKqiCKfk5PwJkO8gZOfsXD8KQsxGqjtQabxDgt+ajFUyuCePsovA6RJ5pMuEriuNkNwHDRbbdWXUm8KMKs3mlsSKvbV+B6C519A8NUfwLpDIK0+voJquC5jTiyiepB+kQu/U7L+XOimyPeTHiitJiCQ27kP3CUaCdHJkaYm77afvWqaG4M0voe6sfJGzr8pyT44U8ajZ1awb6yGVjuIZKKDTFqhkIG+Ngb6WxrcbI3zBCr/738E/t0fWFhfJxkURTxhIx5t4egxD9OzFpYWgI01IBQNgI6QMzMOjp0ATt0dwD33soHdw9k3B/DFrx/Ey28OyXW+zflWcuZUZYwGH2rpYdII0jIt/MrH5uRnuL8pYJBFwXwpgoWVlIwVDKpOJzuIx1RBZycTycb8Zpsul3RD3Jrwl/LAvAZplHD2DajeGwZ1tynR4gRlNQ73xdsDaTQOaRx+AK27HoPLm6aW/hG88JoRExHeT8ko6b4yAiOyamLHr3vPeGQErDHIWrs3GpbK2O8bxzY+TmDG/0swNXPZ2GtGYMcPqe910vPWbosLI/vHxCCEPWjaZdJIMrkPBFIEW2TO+Dd7xihX5v/JunEbfC9j8y+Okem0kkpqgxMDMvjbyC75HEEfQQj79Q4cmMbI0IAUG5ttOkW628O9gwHEo2RSKU8sYaNxFf2xaWTCY2g5VXFGZDC1gB23iXAgjnR4VEAbzULmK69IZtr+vjNizd/xWphK3yNSSdOnsxtIY39Zo5uT7y8eHEDADgtD1uwWkI5ObLJhvSzb1pizVYLgY223glzzmuwzAZ5ZeOzIbrLXL7+Rw/rGujhoMk6Bx5PHV9xA2w3Ec/Pof/EbsBo6gPMWBzjJScuuIzuTk0KF39BGHzpOiWZAvCxprBPXPWLi7qhBGh2Mi1eAxpq+gmkil1JMF6WDnG/y9iWmcjQTYRsEpcQcgvS2+Twlh0IkbAAee5zMoNdT2yGYk+BrZq/tYtS2OXz01oPM0NLjvs02QHFkLAJdEhT6vTgv5n5vG6d0bx33dS/37r18DVsgbYtJ28vrWNTimOd0b16h5hlnQJox46NPgWLU1D1RATJlHJIMM41PkSbC2PM+oufw9EKgZf805Y42sFhzYfkuWp6NYheoOz6Sto8We9qcAB7/pRqH/OYpn1n3v8iFUhWCtOjoPMZOKrMCiRTRJx7n7JR/cWIYz2rJYw9Qkh4ezuvLCoBR1ijSwRJQvQy0VnscbHQ+mQIW6mS9IWCzgLUqkKfduLGz1/1sUuntAWl6vq0m2gxR1RauZqJiWB9hrkQqo2z16fT4/5P33k+SndeV4HkmvSubVV1dVe2qDbylSNCIoCdFaSSOtBq3MavY3fkHNrS/buyGYie0Gq1iJ2JiZEcazczKzFChlVlREgmIIikCBAECIFyjG2hf3VVZNn3msxvn3u+ryraoNiAntA+oqOrMly+f/b577jn3XDbKlmDP1KhREjnLSTRH1H93QI0IMZh8EP25D6O38En0Jx9AmB1D7OSEQRMNLk1FTC2ZWB2bgnNh2MxNnUSUO7KpWx9p1EcSDOXfaRypIQknNcdHyJ4rBGpuFhE8eY+smDJ3iTJnljETGZOCNK0/YyPzAfzuGiZWX8fipedxqPESqu1lk/E0/XLMNuw9SafMXqgmI/wu7j+NQ1iTdi+NQwjSvho30Sok8Aqm2fQ1DwYBWjxIUCzHwqB1Nl3EIXuEpZg+RPmLh36fI76VErFWgSCHPTpSuGmMfCnG7JEY9UMxti67CAMH+45Has38Pi62Hu3kX6c49TU1LWDtJevlaP5RnHBw5Q019smzTmeoDDcBpTSBp9SxC8ycAJ74Jw723acSyZvJ2UYPxTJpnzv4P+Oh6R9Hxi1osCMP6fu8cIC2X2GdDk3LBwFiO/b0KhcWNjpmvaaaDPT7Q3S6ffk7TVIxDOh0upJht9l51uWIG1y5hHI+h/Dlr6P1N3+CaGP1ri34KXfs77+CYUmZNMt03YuzZq/dtckiYVFNPa7Up+1ximCNGe8r6zw5uo9MEmnsoJnPncSWtP7w8K3rmDQFZzuySCdFsRDiyIEWPvjEqtR39foK0iiDpEMi2bVySfuo2UX+ToHvPg/8y19gfRot7tU8hCYhjz+pBiKn3lbzDQbw2ZyHBx7x8ZGPplg6QkmkL9/NBqvPfGsef/rVQzh78WrjEK1JlswS4uR6xldq0qZ7+Ll/eBI/9rELUq9GpoxA68paESfPjAnYPDzfEuORYp51Vib7zUTl0JMeatwOt18qhmLjb5ctgrQzCsgqLCWgBMtX5oDtMsgSRFcMk3YXFvxxNi/ujsEjTyNy1WWR5hnivkhTDwPSbI0ZARUXAqrR+i1NgmidiAVr1lXRXkCyLALCpKZPwRy3IQ6S/KHskcE+D9QAJYI09jdjA2p+lt/P7yDQE8t+4yzJbRFAsCaNoKo2NqbPe68ntW5WHsl9EDCRptIjrWBYwx1W0NS52WMk6KD0mcdL5m18vIZC1keeBitpim4/QBBqrycuCvqG6OMyCpkCxvKLwmypFJQPSiyywzAdoJadFTt+fX5cqUd7d/tbON96CUfHflTcHClxXKg+cg1IY/Jz96EgG7Y1OId3tp/BMO7i2PhnUC/ev9MqQRULo6mUW4823B5r4sjKUYop1zQMsd1sYr3RQKfTxtbWtvSTI+jjebayU206HmCidQX17/0l4ruUiJNJK8w0MHZgHSUCICpBmHM2sR2Niji3TcwCswsGHNmAr0CHWg+dcwnCFnsRqgTSr6lqi46MzEtQ3ii90Sht9LVXGgkCAUSmSTUdFgnupC/aJY1HZR7lszg6H1kJ+8iYtXPmDZMndXHmfQJCfglrz3Y2YxOlNv41b1x3BanwKivTx3q7e7HoiEeZtS8W/FcBy9F54xrFjZwnj/GRmqrdcLHsn4nFz7UTvLLJe8307JWexWqVz0VKk+ieTrbQY680Kta0zyu9FfI0MXQJwhyJzw9WXFl3vReh5MToRC4uspcwHYbF4l+dUZ/cfwDTxdLfY+MQT0EambRjH09FOnXlDdtIVCcQamfnHgJq+2+eWxeWioE/6+dN1/bNl1U7bG2pdyZmsUzXbAftU2/IWDlaGEgzD/ZJI2AjU0OFmgyCNnizTLEpmK/mVA/LhRfcBgG2SbUwDsQ7hvmRonox3TBUq/kcgdq+8q0t+PfyEDEuSLwsBjMfQHfuKQymH0dv7ATC3CRij2CNYIrBkwIla/4hRfwSrO72bhO3yFTrvgR4SsChLpIK9Dg52tf0b1nXUMrcngJeulzxHLA2IUQa9JHtNjC+cQpTK69i5vKLmNw6gxxCREaKIQEo+2OYfchm1KRkm6RfmEpbA5EWQ2vSjt9DkMYy6z+PtvBspo1WPr7OZp/XgQCN7Bk1q3PHIwFfK6d89DsOqtMxTnw8lIzQhTfo9kWgk6LfdnfYWX426Kgcat+xSFi3VsPF2P4EBx7R3mnv22JYtLVTKV770xTNZWXF+MNJhxb62YpJJlBSXHRE9kipozUK4W8+Z/d9Dnjkpx0Ux+kmurc9tkwaQdqJyU9KoJHxWFtBoekeEcAevkpiMLEAN0FcnCCKQrlvCbAEfPGeDCM1GQhC01yXiaJYasskI04L8Yg/2iNpOKTLHM11srI+A0R+D//N/ki5XBa1agUTE+Mo53JY//qf4fKf/98Yrl25q/oKHnJU7mG4cOWeG4fwrBOIcaxifRnLYkbvwB35zh7OO1fhRLjRdsS9cax8tRySz20Ye+gOaKwQo2KMSKwK58ZyRwvSjGuXAJpIQNrjDzewf7YrYIXs1Vg1kEbRBG7FIq3cr9/p9QbwK78E/MavqtyxWlOzkI/+KDAzC5w+xeJ3B9tND2MTGRx/sISPfDTGk491EIa+9JZk3dj3XpvGH/zJEl58bXpPfdLsnuyAtC+dxKc+tIx2l8BPLanfvVAVduzgXBvTk/2drDCDdDENSR1cbhRxbrmCmak+Ds23xfhptAZuc13ljpQ2lqsK0nicAtKY5aeSY/kuLfgpO89YkPYJcRm2IEaAEucJyuUpQTIXgc8ZAQ2BDgGUuC2yzsw0tbYmEtaCXySEdIU0k7okQixzZXqTSe0bk4Km1o3bszVsBF5kvMYnJlAqlaSPGde1tv1Sp0ZjGrYOCEM0VlcFyBHY8bc0zM5k9Nlm02zui9lXAWmFghwzfzg22P3mdeZ3WxMT2u2zQbbW7JFZJpgke5igP6TJkEbWBFuDeBPL/edQyuexNP5R5L1xqV0TpY7I7TQUFgkiHT1F2sWaMxqDfAPnWi9gsfIETkx+WurXWFe2E8CL3HEXpPFznXAdL175XTy/8uvwkMFnDv4veHD6S8b9UWvVpC0KAS0j+j2M0Wp3riOIgN/VVTTW1oSZVFc9Gumwvm+IOFTzEG1mzbmmh8luA7Mv/yWSjmRK9jjqXL+a9ElbaGD2kXWMj6t5RuO89kNk/1surFWl3HHxqHG01QshjkmDoIzu6QBOp6tyQSaemLRiTZmpR5PcIpnzihIHvP2oNpE+aZoHECO78lHdbPsikKUtP4HcxnswWGS8qVRgLMr8BI1FCOyMmuWqtlO3GTJIPVpNS3v6jTs+xVd9kPkomq9EgYNe00cqPQ3MeaDxn5fCiR05nuuWUXbx2jDA/tuWyDvA+iDF+V4MtmLLpEDRBPb0TuAi1TCOI+WF0uBaWmNpIE+QVnATea0V0wUS2JdzkfMdbIcJPCcRo8DmwEGLII3PbIbxrYvp6iEUs3yubvOE34NT7PzNzzycstju/VzEgr/SRPXQBRz7RCqOju98E2BzXAaH0s09Axz8kJqH3EqqKEiZDVPbWmxJuSNdc646BF5UcdYzbjy8wa85RD5kQltXVBKyugKcXiFjoxdWGlabZoCjTWIZyBS5bWP5z81K3ZS9KQ2QE2cYwz5IDZu5SWi6IXpaD1io7t2G/z2vj4zhDuJsCcHE/ejOPIHe5CMYjB3FoLAPoVdG5JD9UjmhNtU2YItB7Y6UyYAuYd8sONO6MPm3YeV23jNAT0CaMGhkvLQOjdmxpN+E17yC0sZpTDXewL6172O8dQFOSCcqnTgI8piB5nkv+ilKzKzw4RI3OQetgYONQSpATcd6Bw/UVe6YMVbK73l+3mMFgjT2Sft6ro0t73rkQYAWmRo0TkW1Ga0ha61RTuOgNE23qFjuqcZ5BhkpxmZibF7xEfZVF9vbUIlhoULWLcLmBeoOgCNPhfJZMf56PxYD0OjQeOZbKZZfUYkGj4l1aEySZCiLoEytoGw2T3TQSalKledRbNWbwORB4Il/6mDxSUeuz17HrFGQVi8el3qGqcIiije0a771SRgNBlSCl4h5RxTT1S8QGWK3S5ZlIP+mtIb1F9pkV3/zNVpmM8hi8JbNcHKhVJVBJE0ONJPMYI4Z9Xw+i0KBentXwJ61CS8UcsqeVcooFckOuui121h95k+w9bU/QkyDnjvWNOt5eL9AGsckOitSoljIqnvjXq/nzhUaaZLNQOXtiy7aPQdL+xMBYnbR2lgP51YctHspDtQTTFR2GbWbgTSJnUw9GkFJLpugPtXDk480cPQw+0HRwt9FpRxibqaL2Xof1UpgpOg66FsLewZmv/ObwP/5fzhod4CxMYjl/tOfBA4vAWfeBZotH92ug4MHE8wt5PHQQ8BTTw0k+OR3M0x+5fUp/LvfP4HvvlpHJmM1R8oQaq3YjRcL0v67L53E5z56SWXRtM5v5fDmO2MYqw7x0LENlAuRyCAZoJM56/a1XmhlrYjl1RKOHmhi6UDL1N3pd/H8WpBGJs3KHVmTRpDGAJXSEModbTNrBk63PfUzUZcrInzgIxg+/AkMTW0cAY/0O5P5UK87QQzvfctk8ZkhQBM56EhPNK5v+6zZHmYM6tmwmou0YGFyxPel3ovfxcWyclIbZpInfH4pRabhB/ukEaTxGaeLo2wno2yWdaMMTE0a94vfwT5pVhLJf3O7ZM4UUKRS6zY2NqYNrsnQGSaMf1OOSUDK4yODNrd//04NnTLuMVKvg1wmCzcpYzDUfRJmKemjGZ5HLpdiX+UoCqRudi6P3lO8v7i+7YkYpwE2BxdwtvkCmsMVzBaP4pg0xGa2bTci1pq0q0HaZv9d/NW5X8A7za8LuHt64eexv/yE3Oe+SCuZwKHL5AZquYXbUjzwXJGdfOP113W/OZcEgfSKi1OeswQVaeTNhFiAjJ/DleVLGGtextz3vwpvQDvCO49JKXfMs0/aI+uo7wM23wSW39aeh5xjOZfxFt13ANh/xDBp/DrJMWQw3Kig81aAuNNBfhZIWFe2YRLEdkizDNuEAq+kM9IM24Sb3jiQOwJE29pvjUZ5Kc06aL9vXJ5vNlYkxqgkOw+4dKRcA4ILe28ufasZVM6sba9y66l2T++yhUFEVEQyQoh9o5hgvMgYjpLOEMjw0d/TFs3+WRbNfMgSHQOyW1R3xIDH9gYj9X4iYCDzbZMbIz1CuRmSANwJVZlB16PCwGQLM1R7sS0Mk2NilsfB1UMbhxHzQuz9CPZ6pO+53g/Ggt/IHceOXsDhD+vkw4CxtwHkqrt0c2kSKI7tLVAgONt46RYsmb2wBFMyixn7fgZ1tIXOqoNjcVYfnuWTwFvvAO2BZpSlUTWZtpF4nSCE+lbWkplN7jBqHBItGKNRiGXhWNdhmTm+TnaN/54tqeTxVo2s3/Pq3WgF3rB8OPwcguohDAjYxo6jVzuOXvkwhtkxhF4RkZuXLKjUrxkAJoyaYdpG2bMdqaShki0Tx8BbJlj5XCy2/1E4QDzoAt0N+JvnkF9/B4X10xjfPIX6YBU5PgGOi5RWxSIN3ZWiUQ5VysUYzyUil2oHLrZ7WvDcDlMENOiQHmwOHpievqdyx0zq4C+z23g228aWczVIE4DWTwSkyeBqAK3Im3ifFB14eVcmAMb27C3mZVIUyom4PKYRezTFaG84yBVSFGoJKtMJ1s/5KE+nOPpUgPL41SYAd3Ttr/2QGYgp7eg0gAvfTXGRzwwzf2RO2Eqgp86N/C3Ft5ndHmmUNtr7nH/zuVn6OPDYzzqozqoD3l6XUZBWMjUL8+UHUaV38W1EiuqmqNl6C8rUvKOnJh7GwIN/WyDmZ2gE4cu38BjFKj9S6RRZMNdxUSoVpH5EWTRtdisufyaI8jxK4LIS5DF4q1TKGKtVUCwWkM+pjIpBWqvVQXNrG73vfA3R838FtDbuKuDg+X2/QJoGwCbre41MZq/XVcxujByd49/L73poDxw8fChGtXB1PRXHveUNF60eMDORyvt2nLyZ3NHuh+09ls9GyOUSHDuyjRNL28I68YEkECOLNr+va4xDtHUAlyyBFE2bQuCPv+zgl/4lcO4cMDGuYOZTnwUeewI4f85BY6MozVhn60NMjEf4wBMRPvQRreXVpJ2D196awG///n349vdmdNsGSMqzcg1IU6ZLAwLr7kgL/p/45HkxPDl1roatVg61cojJsb78lIuRsGsEcVfWCgLiWKOmwM3B1PhADEdGAbUFaZfOqdyxXFHjELo70vWxZ2RZ6VoRwbe1Ju1OQRq10MH9T6F7/8cQSaZmdyCgTNDa54/a7e/IDQmWjAW/re3iTcDn2coh7bNH9sq6P9KYRJ99XU/uXdPygpb42Zy6TEoN1GAg7o5k0vi8yufSVMCiSBXpCEmbfFrAb2+LpT7BGL+PtVMCONl3jQ2tfV+SNGTOpSatVttp3s19oIMl5ZHiKtnryXoz9TrmFxakDcDuwnk2QJBuoUqXyMwkev0IQzqJ6R0kbGMu40nSEtbt+QAAIABJREFUWNg7jj9yd9M0ial0Mx7J3BlhpXsSL67+Pl7f+GsUvWl8fP5f4IHJzyPLJrEj9b43AmlsefL25l9jbXAKByofxJHxp6XZdCdoYKJwSL6P9Wnt4ArGcwfh2gdd9nSXMbvROMEx9OyZM3jpxRdRKhZNzSBjhBCpFwrQnarNodneRqu5hVKxivNn3kVtexn7X/8aPMYPdwPSKHesNzBz/zpmZtRxccD7n2CBiQr2Zezrs1FhM2vL5hQVPIUXHXRPAgmZ++NAeAkYnjXlMzeYY81FulrmR8xH454TOj72TgLxhgIK42dxyyGWPi6FR4HCg4CTBwYnge63gJSlMxa/mt/St22PipadCV1vuXuycMgjecYfyW2OeIkJgON5j4DM6L6/xzfLNk0N2VW9QTl/s9cd1c0EWYzlR5Cf/fNmhybX2gxXQhRzd23JkZkLd77PyGPZjH7VPYzALRn4eU9O25438gNh0ng23WITlcULOPoJdY7j2RHLZnM2Vaa0h/2WVB3QpNvjS9d0RLd1aKb/g5tXMEYpJe+d0rhqkwfbeiPxffZXI0jbvAK8xWa+pMRFx6pgSu598xBQwmbdGxmQkA0jpSo1IuamJ6jrBsoq8YfATMhf4yrD450pqcyRmtj3bTFgjSc4ylbQKx1Bt3YMw/J+9IvzaOUOoV+cEeaNDl0R+ENZpCsON/LbHIOCNGvvr7VrdH/kb2YUB8MB4l4T6fZlYOsS3NYKstsXUdh4B6XWZfgh7XqB6YKPfEY7yHPikMyI9KJQKeMgTlHOJxgvag+LYeCKDDWMHXSjRAIl/pBRe3C6juNT964mzYK0v8m2sTkC0lh3FvbJotHF8eqrRWt9Smr94q7BiJQ4WZOFKEU0SOEmzPSyISrE/TFfTbF2loGCg/qRBLNL91bquPP9MdBvAmungZU3U/kRyaJ5TnLs+0ImdKDmIARqfDY5H9vnkc+oZdFo6MNatEMf3pvt/ujZ2gVpP48jYx+V4ndmfCl3vH7e00HBBnly7wlTFmMwYH0Y3RS7wpSRMaN5R683QBAGwnLxcwzq6DrHv4tF1pdokCfNZmkYMGDvKXWH40KAVioVjY23SphYZ8bvpVEIv5sBX316CtNTE6hUyxJISZDW74t5CFk77sew34fz2reAF78GSH3F3c2G9xqkiYyZUhqOXWYMum0GTS6Qae5qQBpfWtkiM+5gZiwxBdvXPDM2OBjJcPLs3IpJs1sQJi0XCTCarffwyP0bWJjrGPOmVOz3Dy+2BPDIsM16ByYIDZDq9Vx8+Q8d/OtfTqRR9VQdqFSAz34BeOhhF+cv+OgNsuj2MugNCpifC/Djn9/A8ftoBOIIOx5HDr77Sh2/8wcn8MpbU0buqGBTz+HV13rUhprPO9myTz91EZ/5yCVxrnzt9IRs4+kPrAjgjCJK2ShjhNS2UuLY6WWkVxpr7vgVhVwsLpc3A2mUNtqaNAb8LWMcIsqElSL636gjvhuQVihLM+v+Az8Kt1DcaRDN54nPHdkrPj9kT0at9m2ihO/ZZ0/rkRS4EQTxWdLnUccFsd1nrWelouCOnx1hzlgfys9Iw2sjf+T3kO3iZ+SKGNklwZs0qTZW/GJmsbEh5iEEXzzprWZTxgRJ4BiJpewLJVTZrBwbTbR48nlsTMyQ0eM8yHUos5yfn5ft3UgaReBVyPvIZXyRVveGA+lz6jhkIbV2Jpf1RBrJxFCU9LE9vCw900r+pNbACvM2wMmNr+Gvz/8rrPROo5iZwsf2/xw+Mvc/oJCpCWul67ITJ1tr0JXxanBFoMc6Msojed/S/r8drGCquHSNhX4s7o2emxdnxyQN4bOm+CZRPs/HubNn8cLzz8u5HJ+cFIkoZedMmBVLRXm92+6h1WqiXK7i3JlTKK+fx/wbf3PXIM2jBT9B2tI6ppkDZJ9X5hI41PP2GvGrSo1vgQR6eY1Bo2WgQ5BGYDEPRJt8bm4D1HB+ZRJ0Sn/E1v8MEDPu3ONC0qbyeSC3D4jbQO9lYPDmSDspA/Y4P7use+O290xT3aDc0ALV99i/0THHlvnY24DgKeV5NtsQ4GbGRTHs2Mv+GfZsdDcErJn5xr5OHzYZ4zWLoYthw3ZA88hcs/O+9ZwQ6ZdeG2nnZf4trVfs/ouJBJNrHjbyhxF4f89BmldsorR4AccJ0mh3alDrHu/Z62Z66mlZj9ZfMeidNwEbkRrbU55sFncye0IdMU23yuNqWEIWb7SpMDW+rM04zW0OFJwRQInskZb67J0mRV0ab4nDmr9roc9kGGvbKJXsW7t9U6cl95Zl9RyVNy4SGBo27o6O/zY+JHIwNiTuqk7YyRfQz9Sx5R3BoLqAmPRlpYK+U0OULSPIj2OQn8QwV0Pk5kQeKfIQRnVhD5nhJvzeBvzeNrJxE71OGxdWthFur8HduoBMcxm5Ad8bKIMo1v20BHYwnnVRKyYYKyXoBy46fQIVrdUTB8g4lfPCmj+HPY6oBTc1ca0wxXbA11V2eXy6fm/ljoZJsyBNnv0RieMNARr7oJWMwYgZ5HaCNQKLUNk3ngFq4ckDHnw0wsxRNjx20O+wLgKYnI+RL2tgdleLTXgwG9gHmpeB1beB5VdTdBp6E/LZkwwS7+2M6QVovAdoPczPyUDFAJ77TJc/smgxcOSjKnUcm9+b7f7osVzt7vhTKJhm1qP9z6QSguysqR1jgNbt9zAYBGJn3e8NBKB1e10FZYGtHWN9oKuyxWwGvuerM5uvveyYObdgjEESzzNZNhqC7C4pyuWSMGNhEAoAtDVoQ36/CfBm6lOoVavwMzQdCIW9I1Ak6MtkMyqHjENEL38D+O7XjLvj3V3YewnSOHZ1+g66NJcoqgPjzQCaGIcYBsk2r97LPXqDeVZNoowU/Np7fG8gTS34aXtPgEKDkMceXMP8XFeaXdfKASbGhpid7iGOGWADU5N0T9x9rjY2fPzmrzn4rV/VZtesVyHj9IUvAgcOe3jjDYJ5Oiom2OrNiuPjFz+9gsXFGIOAdYexAKvvvFzHv//DE3jt7UkBWMJ33ASkXRVspMrqzc108IEHG/jQow2x5Od2xenR0wbb/C2SnMhFd+Cj2c7K3+PVodTeEXhee834bxqHXDTGIbQaH2cvzpxa85Nd47NP4xA2s74bJs0pkkn7CHr3fxRJJq/JOk6Q0togo3b8nicAi0BG8qojAIq3gsgdjSGHsOLG7c/KCm0NG4EV12WPMrJ0ZKxEmUZmnAlIgkEx9NH6NP6wbqxWqwmg4vastFGcJSmjzGblN809WC9FJq1SqwnYolTSSjd5ksmukaXj8fBzNEghUBTZJkFkvy//JjijUQnZO+7rrRafNaxZT2opW4N1cXzMumM79WAcd0qFDPJZX0DTyc1nMF04gsXqk8jQlEMY8AhrvXflPfZVY7Lr2PjTOFT7kBh30PVRQR/VMgl6UV/6lLJPmu2BpiBLRJQjUe71kTTt9ofxNvL+BMjAbQ3PYV/pEemTdqOF13P50iU893d/J/fC7NycMJjiyBlH8LMOesE24h4ZygDZvI8rF5eRXzmL+defRWbYE6XNnS6uFyJfbWDm8Dpm5zUhJR0GCMh42UYP18j0YEtiWHu2AbTfUAZOXB9H5tXd+X339av2lGqUEpCjAznbQpWA4TmgQwXLLToLSA2bmValDjEH5B8G2Ps7WgUGb1B/Crg09OrpcdhG2N6EyiGtA/PNzpskXkf7bO4FNF01Q5rPa5XGbtLagCiCNMo0ZajnCrw9OJSRGCWYND2OpY7dxEujzJbEp2TKdlCeIUjM9p2R62a3ISziyOt0s+R3Sm2gbPAaEGficTFiMW2xZD3OdaNmhTZm5/quh3btMKLM32OQxpq0bK2JsRMXcOAJtfgWJutOLOgN40Znmu23gC51uiaTS5Y/N6UWpJIFMX0bJYvCDAoBFG36zQWUelhzIbtD4CwfTtbneCprlMbUlikzNxWZMrI/lj3jvylp5Gtc+IvghO/v3GymXquWU4BWfr9qj655OvkAhKGLQd9Dq+0j6ycSANBsKwq1I3iazUk2NODgXSojHq9ju3AE7eICwmwVidi60Wo+Ri7cwER4FoWtc3A2N1HxtrHe6uBvT/YlkM7QIttjJlitqTkJyHlItI5vPMcCzBjzUxG2ux6WN8h06Hpa95eK22XBd9GLUnTCBAX2RvKANTbO7tMWNZZC0IWJOg6OT9wzd8drmbQdiWNXg0NmwW3GRhk0R2SOtg+alTX52UTcHnOFSBwglWFVh8fty2RxXMwsJVKDtnbJx9ZlH/MnAtQPcvK6zVFz5HrbyYP3Nm3z2ai6cSqVvmeUN9qdt73YdgY5aRHgSA2nALtlModam8bnkywba0irs8Bj/8jB0scdaRWwJ9bb7h+lZtLM+j587uDP4+Gpn5Rm1gLBRTpKhiJCEIXCWhH0dDt9bG030Wq1xNyDdWIM0Gg6kSsQiGVEpui5NPFQkw8tToeAJQYFWTYUs332RNroqYGBp+0RCLDEDIbGNqwzy/gC1HjL834me0ZDEFv3JkycKWjPSabb04a9MY1IQjUZyGQkd5288k0kL/w1UnZOvYuAQ+aPe2wcwt5nvSHNPW4M0ngWmQhZb5LNdpD1WY8FaWDNhNXtsm48fPZW4z3D7Vx7Ot4LpI2aYxCg0GXx0GIb9x/dxPQUHeWULatP9rE4x+IQ/Y6J8aHY1FugdvmSi1/+RQf/6XfJ2mgPMRIoP/FTKQ4vOfjeS2RyCKRCTM0UsHg4j4OHgKXDkThIFoqqj2GvtP/45WN4nSAtoyBNn9z3Dix5LJQuPvlAAz/9+bN47IEN6d8zGLriHEmZI5kyMVqJXGHR+JuvFXM0vLh5MmdrXS34xd2xqhb8TDJS7kh2jSAtWSmiR5B27s77pKX5EvrHP4j+Ax+DW9BiettMWvqbGYt6y6bxPXFlHGlovSNdNGCLYI6gjc8UnzuCNrH0F5OHoTy7BD+ivqDkURw4adAUy/scG7gNbpdSRwI0GoHIM2qMgMTd0ewLrxZfZzNlgjQCu3a7reMHn2HDvlkgKcyaOS4rzyQ45H5Qvkf7/gnKK00bglsBDKn7ovNclrUvmxiEAfxkAk5KAMYxxhEmjU2uu/E6zjVfQC03i32lBwww2qU9CHKCpC8MV34EgOkzoKxbL9rGqa2/wzDuY2n809LX7HYWWvWHcVcAXidYxXr/bcxXfsQ0xr5+S7zejUYD333hBTn/4+PjAtYIrMl8Jk6ArdYqhi0Hqd9H6G0hbmeRPbeM+TefQWbYvWuQVqg2MLWwjvEZfSozbCNiWTP7mPK3NbEcqRHrrQBrLwFdej4ZpYH4UoyoZBg7ypzLwN4ot+SquEDpEFD/JFA4qEoDuo9f+kONVcULwfgZ2O1Jr12SAlmdb3fm5gLA3uNpB0gI0LjOuPY3IwgxveMVfEoiRIHTDi4x+2vbRGk5i7o5y3xvQCPHcxqUiCW/YehkI5p32R3vCaCIvdjWgJLR7V2ChOMMTyHjYAGbjJ2N2re/ruef3yE+ESz7MYpWTYbr0LnDYJljER8iMxeRvBZQZc4VcyTCzrFhtykv4vHlWS5FPqG16ylhty2xpvE0oaEg/xQAb6T+cp5Yqz9CxjD35GU8xPsOg+PebU9+t/Og3WTdH0xNGjOglSZKCxdQP6aNgHnBqvv0xrydhawYDUN6V4Bgy6B2gqSuqTnjjcS51KB1PkxUVPGi8EaXC2buYkHdlCTGwEoL2Gzp9liTljGMGRkyCdKMPEdsXM2NI8DC3MQ2QyFZPjrPmAFBAhBTh7ZYA8b4gNzOAd/FurR2bzZpQUzGykWxyN4kCTodH1FEdiFR50F5sBKUShFyFQ/b4SQ6yQQiLw/Ho0lCKuYSebeDqfy6NJvsbjNLm+JKP8UzZ9nfxUHepWOO1rgRnNmO8DzecsbBRM5FrcBalARseNvsUVKpAI2BOp3TposOqr6LzWGK9UGCAic0pLgydNAYAEU3kWtzaLKOgxMT9844xNakZdrYTGOEUoOmEkfb50wfcgdekUDF2XGA9LIpymMxoiFZGpU47jsaYvpgLGwUa2HYvLrfcrFyJiO29/tPRFi74KPZ8DF3NMDiAwGyI0YLt3vZRZK4TXCWokEpMJtjksUjoOT9Lw23teaM4MsuBGR8Lsj3EYy117T3G3sWCnna1fv/8MeAHzHNq28ZpF/rRWCejzBKsa9wAp858D/hgcmfQMYt7th19/p9NJtttDodqS2jlLHfI/AnKCMTpu6JKjui5I0AKSMATcIQZtRjym7ZdFbBEte3Rh88VgYLFsSx6SUBGQO8OEoQDOnyGMhr/BwNEPiMc1vMqjPo4D5wabe1UI/SyHxeraa5kJWjUxlfT6IQ4UtfB777VaT3RO7YxXBh5a7dHTlW0clxEDAYTsXR8WbW+nwmCdIGQ0fGQzqtsqG1NRcZVZhYeGIt+wnkRoGYgDT2rkzfA6RdWsK3Lo02s9a71Bp/MFHC54sW+0cWt3Fgvi0yYt69uUyCwwdaePjEpljTy7PKcTyTIJ9VIPXqyyl+8RccfO1rDoqUVBeByUngi/8AWDqa4q03TU+xwMHCoovZ/Tm4uSoOHPRwYH9bmLkwdvHMN/bjD/50CRcvX23Bv9dndn+9iy995gy++IkLqFUoCXRF5sgaNO4vm3IzAml3s3jnfBXdvo9jB1uYmeyp06OJOvTa6ZXg8dI4hDVpHG/o7sjj4/hDgCaf4/U3TFp89s5BWpwtoLP0pDBphbEJNYYYDncMPaz1PgNzAjVrwc/9ZDKGzwzBnJU9UkaokmaOl/pcWoMR2wON2+B7lqWyDo324Ml0syaMYItSR0oaOV7wt5gBBYEwcaIIMQwct0l5I+vIuO721pasb50cJUwwz7eVPnJ/eKwEaGTVaE5CkxAyabbX257uAymX8JDP0Z2U0kkCdTUn4cJEUqmQFVkk7wWNGa6PHGRMkzlUFRs8Fv4tiSgD0iiXfO7y70r9+Qfn/keUMnUBdZRSuk7GSM5vFZXYxuzC4YGgzQWZzBvXa/Cc8Vy+8vLLAsrGajUUSyUBarbRNxNxm9urGDgNDLCNqrMPzsmLmH/za3fNpFHuSJBWnV5n33V5BqoTChSun7uYhee5FStrYYBYv32Jxnbv7sq5CQqkHxrjwgxQOmjmxytqhU+/GJsArR0B5p4GstPaA61zCVj+C6B7WeNImuUxHhXDLlrhB0C+pv1HCWgYPxIcyHzNMhkDnHgrMB7luM1nmo8+1TDcDmMK9hDvbwJZ3hKmVJTmGtLcnn2EaZPfB6rTyiy2r+jrHJv5/Rjo/JAaEOew/IH1XwRE5thJSkwsaiseKnV4fllCREUCFb/skcnec1EASDkFNGlcocGKBNcaW/Rp4CmSdN2+Ve0QoIosewiU2PdtqMfH7xGXTfY3y0ubXZmXCN6G3E9pUaJ1hkLahGoIyNdEBcLjYJsv6+7J/aOCLjDtYnzz+awazHB9znWs5c3kPIQzh5HwJN+WpnRPI8F7ruQ8+9MPp2JR+T4utk9arn4B00sGpOW0H9pVIG2UmrzJ/nQuqMyRPdMIsipLms0gs0aUzMaBO8iYN/pIBuTaTRK8cd3lTWC5qQ8gGTS1q9fLIQXjBrAJmBiJTri7/LFskbCDlJFZetYAQmYX6iVguvg+GIXc4rqRQWs06EylEi/Wc9CeutPJCqOTyZCBUEtfvk/QxnWCgSO9u0So6DJITsRang9ULk9rcxfDQFmw5V6C51a15wsHB5lgCFIFsBl5qIA0Nvd2Meari2M7csRBhwyL9m0DihmyLQRpHraGKVZ7CbhlvrfWT9Ek2jVg+ZEZteC/Z+6OBqQ947awNogEpO1IHE3iUgBawUHGShxNjFStR5hbCsWKv/GuK1auJz4WolLXBou8ly6+5iFfBXot1QqMzURYeTeL9qaLfUdCzBy6TSZtxFWP7Nn6O1p3tnY6pWeLDKq5sqMJC9E57MoYeRzS26Wk12fQTNFeJUBT51SRUZhsH5MilRng0Z9xcOKzjnzmRiyaTVZwcJamnuY5kULsHtBrp6gXjuMTR/4Fjk5+HGnMrOpAABLruVhXxkCLNWC2/oOAScAR+zDlcygW8srOkhEzRh4+gZpLm3IyxAyeeH9rD7NcVutPrI22BIkJs/CeWlgbYxB+J8Gh5zNxwfc0wNFMpwJAAjdui4EdWT0Gotp4NyNAUq27YwkSg0Efg+8+C+97z8Jpcza6u/H1XjJpPL1DTrocD96j/xll3No0lOy43sv2UPgen0tOlPb13oDnSq33OXnurG/G9Z17wkpJzGnZYdJuAtKkQbSMyYYpzcSYq3dxaKGNSiUUtqxaGeLooaaYiQgTxdvI02QR5d40CvjTPw7xf/2Ki+VlD4VCgmolxthkBp/5nIvDR0KcOZ0Ik9btupis5zG/4GD/goOZuSK2W1mM1YY4tNjCq29M4T98+TjeOKX1ZLez8Bws7mvjn3/pFL7w8YsCzra2s2Iqwv5MHItnpnoC1Fgbd/5KGZ1uBotzbZFE8n17HnlN7PXg8W6uAcvnNcArlvUayPvSZFuTM+HlIrpfryO6C5BGC/7mwcfQPPYh5GtjWoNGVsn3hc0iE6VAw9PG03018bESRYIxAiGx3je9BvkZ6YNmzDIkgRKTBaV9vTaHlrpQOi4aRoY1otwO1xMpXRAIq8V+Z2I0wvq9fF4AH3+sayP3jbLGra0tYdG4LuvWbM2a7X3IcdPuB9eRxthmHwk66vU6JqemBDjekTU3n0HfRyHPMYS2/GSsTODBBuEZX4Bahg/ZSHB4rXGH3g/6UFlbf45jFtgNog6udE/Bc8uYLCxJD7ZB3MZa7xSKmQmM5xaNm+1e7+TrAzVpF5BGRrLJZFYLr736fWysr8s5ookKr+VureIQrc4m+uE20shHiezs669g4Y1n4N8tk+aHyJcbGJtZR21S7/tSxQCBUbEK7zVG40UCXNar6LPS7wKbLwCttwEOOQzsGezztpYYMQ+MPQ4MCLTeVTlfswnkyRIRRBWB0j41zKAxXncVSDY1GUoVE81KOC93thXQDFOgMqfM1fY5oFqhHF9xI4FEnz3cEwVUW5vAxJSCC4KWYgnodiA9VrNTwPYloMJ5nYYoPJwtlUGPiWMzsLkBTM3pcXHOZ0NvEsjFKuCnEIVFWFUljdeEWNlLmWgeyMZAsw1Mz6pb7PY6MDkFtFv6m2qJZgcYrwP9Dl2sFRh1msAUP9PVc0uQSCMXMmMEVdbEhcfD+IEgjAafY9O6Pt9njS0VAtwewVu3peCKILW3pX3IuzSHYTxu/CS4be47r5uAOYI4A9T5Os8nf/Mccx05j3S5NrJHvs/rms17aFV/iDVpz/6AmlmTSSsfvICjT6fKMJtMpw1fBPyYWpgbDhVmXGidBtZf0hueIK16XFEvzUG4sLl1jjekBwxWbxBQ2oCBNwgtUbPAOwR+BGmGCmXmwsoXjcOwAA5ryS8MkTELkdodY3HOz1m2mMDDxPaYKABzZcOu7XUcvAfrEaStrSlI48IsNKVBknOTXivsJ2Whpr7PH9Z0cHJnEJDLU3pCmZ5mzWyAYIODi50YL6xTaqYJKQ5ilDbuShj54DBYclDOuJjKJqCIZSt2MUhMDyBjs1zyHcyVXEzkabmf4FI3EWtwgr7LHfZLU8DG8/qQaWZ9z0CaseB/Jt3GZhxKdmhHO81z5xmANiJxtJeIVvuTc6GYb1z4vodCJcF9T4cYn1Obfp6/d1/KIl9KMTHPAF8Ho8vvZCWrVD8YolTTepS9Lcw665oEG9vLKV7+L8DqSWXLCNAoScxzkGTgHJjXTUZJpBo0x6k6MhhzsN44k8r+y/W1xb5GNrb4AeBH/rmD6SWbzB2JrkduCpqUkMWjxNLuH59LMnT9Vor5qeP4zFP/CMcWn5BAMmDDdOOeKAGXyYYIIMpmpT6MIIgGIAwEiwXTANtIaiUIFOeLVMAZjTsYrF1ZWUOzxYbA7EvkifyRgZ0VgmgTbd6V2quHoI/1bSKjIvijTTcz0saExII5MnNiJELWYKQGTowP2PvIWHIPB30kr3wDude+CY8z8X9FIM2GVwa3G1ny7l1nYxiOaSubDrY6DurjKcbLu9GNyhfZUFnZONtcm4GFdYvkhqk21UjRuDiaTbANCe9Ty7jtgLSbNrPeBSOqWFDJ4NTEAIcX2ziw0JJatfm5Du4/uiXNoWmSQHBHiXenncFrrwL/7tcDfOUvyKJ60h+tXE5QKGfx1MeyOLo0wEaDkjkX/YGPXD6H2dkYTz7ew4EjWVy6UpOs8MGFNl58tY7f/S/HceZCVb53rwv3nTVpJ45s4YufOIcnH15H1kvQ7fBE0YaeIMDFXL0nDFsYkcnUYJtAlOMxj0uee9PkW8wgTJDOoIl90hjAEaRJf2cZu8w14rhzpYje39YR34XckUxa+8gTaB17SmqcrYOimHfweWatmXFmtE6MNPcQm3wy0wb82D5oZLosUyXSSXPbMKDX4UW3KfVljBfz+R1wJ/dOGGqtmuMIY8OaUUoeySpZYChALQjks3xeKXOksyO3ycQKQeaoo6s1LRJLfYI9RmyGkZ+ansbMzIyAQcsa7vUeuHY9jnn5jI+Mr+duEKh0W84Ba99zWRTzPjxH3xeNFxJjiX998seeu9Hv4Xwfs1eq6XvKuXkQt9DoEqSNY6Jw8CqjkDs5FhqQDOM2Shk6dTDR0cWbb7yBSxcuYN/cnIA0C3iVQfHQ7XTQ7XZEnVAtFZGeex31730FKWU6d9EnzfVDFGsNzB5aR31Bx5odHGtiNSGjbZ2aLa0z/Xepyuq+DrTPKbPEAJ7gir9tbVVhWlkjn07JZLE3AJYiSnslA+YITnaYqqKyRgQCNP3kpaShT3Uc8BaA8iFgwBKF17VWVlo1sddqXpkwrk8AQcA1Man7RQaKII1sD6WznAq3tyDANCWgq7YzAAAgAElEQVRQY2KmpcCO7Ua479xPAiqeD9aqErx1WgQiug2CtKCgbJfXpXpKmTa6KeZo2NcCpusK0rjdqWlt8UEnWbJsLQPSegb4cZ7vdIGJCSZqFXCVZxWE+mTQPC0/kvp4lhIRSBE8EcyNKzDjZ0pVBXY8ZoJcgkCp382q6Rk9JHhuGUIQnPExEZDW1XGQeQ6CNNPzXsAZzy2vK0Ea96PbZVLHND3n+Wb7Ep6bnIdW7YcJ0n4QTJpxdyRIO/HZVE4gg1QpdOQgbBzmeINX6zeXfXLQog5WatEuqS6XHd1ZiyaJb9aHbQKledUad89f349ixyKUF5GNCD1gdRXY5A1EKZCpObNgwLJoUmdmihoJQihnlH4lFqyRLTa1aaPSyAL7v42RJfrByRztIEuZ49am1tRQ3iiMWEQGTZtkKiBj9lY/wfdVeqFyL65XqwZSL9Ht7Da0HHVMO7ud4rlVlRPxXJGVLUndCnuzkFXU3kF8bzzniFSRkw1ZNLKU8r0GFFQyDvYbkEap48WO9iYiu9noQNg17Vno4KG6WvDfS5D2Z8E2nqttoV8O0Gy4GNJsxSQTvIKLzFU1aGqPzJMnNTNJLHJDsbf3U8w/FGH/fbGApc6Wj3Ov6XWYvy/A2HSM7YZrpI5DaYRNSaWqmG7MutigmimwQTtFi25TNMOZdrB1IcXzv6NsmOur/T/lmCq1pHxRrZv5b97/dHDkT7bkiAZ+65K2w+DzaFk0AVkJUJlN8dBPOdLAuljzkCbcltbMSH1nX485DugeCbzzDWDznAbmBID8Hso7chVg6chxfOHD/y0ePPJhaXjJwE3qvDwPhTyL810JegjOCNIKxby8LrIlzhqUZAZ0cdQaMgniKOEKQnTpqmjc5GgyIplzCQZ0mwR7kjgw8kl+kLV4BF1iyc3i+t5A1tOeadrcOkrU1ZH1NAw8lS0YyvsEfsK2h6Fslz2WuB8JpVCnX0T15HPw+63/6kAaE1AEWRwz8xk6IO6GZdb5kRP2m+c8vLvs4thCjMNziSRLLCSRhD9l3K4GFApA9N9k6kKRU2tmtd0DJisJCnkGoZqYyWcV4Inq4RbujgpGbCMcHVeYXCoW1DyEzBYNQwiulg418cFHG/JveV4MKLq87OC3f8vBf/ydFFubCao1B+VKRiZxyh4/9NEsFhcjrK6wj1MBYZSF5wSYqPWxtBTjwUd9LC7wesfoBVl85dkF/N7/cxSN9eKOFHMvgS2TZZPjA3zx6XP48BMrwpRxfJyb7qKYj8D2Ahm5HpSYJxgErCVmgoHjcIg4UcdbAk/KO8V8LDYN5Skx21S5I/vB5YumDsc6KFun3pUiou/UkV64c7kj+6S1Dj2O7aMfRJolu619A6Xm0/zsSP8MIFMJHhMmHAc1OcKgncCKDJZNlnAbYu5D10dTwyZgy9iQ2tpPkS8bho2fF9YtQ4fW0o6zI8cJ6xopfc2GQ6lj4/pkePi8cn/4Glk4a+FvDUasTb+ATqOTIkBbOnpUvsO2B9jLtb/VOpQmFvM67oRRjN4glIbXhKue50htWpZ1MTGlhgOEaVfAFQ1Cbia/ssDW6GFMT9Jr90JrgrUn5N0ttO/fBWmpsKdvnzyJM+++i/3z8wKE7fm0bUyYUNvY2BSgNjM1ier2MtKv/HuE7C2594zldTtOkFaoNTBzcB11GocwITjQ+YpggMdM2SDliGR7UjJoTPKb5BF7orXfAtqXNFlP0ECwIG645nni7dDa0mQIAQ7BE+XFHNvI1kjQb5gZgiyuY19j2w8OpAQ8lAHmDmsdW+81YO0tBU6c2kgg5DwFJFyfoIHAaJxGIYw1I/3OXlcBCbdPwCSsE8sYEmUQm9tae8vLvLGuwIrvCUibALpt3T/uN8EXc/oEeCRCStx+T9fn95NZmp7R88HPj0/p9gkCSUwQpI2RSWup3JHnum2ZtI4CpeKM+rfQkp/NoyndZGwitWpD/RyPucxtBnrteJ75nVyXgE1AmmE1CcRYX9wzdWg8Fro+8rp1m8ZbglLRkWbmFqRxm5y3COI6PT1G20ePgE1A2g+dSftBgDTaILMm7YBa8FMvunpKXRYZe1lzgvIMcPjDNzclkIwIAV0XaL2jQC0y2Q8ZbPgQMYthHOxi0x1+9CmWIJS9oFhgyBtgWxF8j3raUN0dW2yWbZgKkQFatsykqcp5zTBwlpTaM7JOZPH4Oe6fydww+CCDNk4ThrtTPN3RCDoceAKwuLTbZCZC8DXuLwcuMmajfX0YDBGkceLn6/y7UIglayOfMwCC7BqDBqLtUw0Hz55lTxVjmMJMhtTkKTCg7JGSRt91UMtabbut8VNWle8RqBUzDmYKrqy3PUzR6Cfox9pXrxOloMOj9m8DHp6p48TkvbPgJ9X/zayHkwccBFU2qfYQ9PSieblRkxB1w4rSAC7/c3xhccMue6hp7QDvxVw5Rf1QIvLIrc0hBm0fTpJFiYC9ok2i4zjF5PGLyJUjhGmHFQXyc8OJN/HgxEXErRJWXnfQeJv3n4PxA3QsTXDp+xH6rQQugzxmjjjqSH2m3rR8bgiYPGoWUkeke17Gl+LtdiNFwOyEBAUuHFqNcwB1PBx4wsNDP+lgfJEyVeo5XPSjNoJujPaKJwCvv52KRn3jLOUWrNWLUag6mFzwMXXERW1/ivxkhPHCfhzKfBb13INy//WHfXge78sc8mXWg2WkzoNZa2lkS5aAstggRDAM0Wn10e13xWqfzJXKDmlTHaPXpQsca1pY56GBIF8nY5bxM8gVNIMfDWN4WZU7kqGT7Lzp9zcc0KyAYE7BXRTG8t10i3T470Bljtwma9D4fVEYqdFBHKHX70ntX8b1ML1yEvsuvo78sHNXRfC8/+6l3JHb4zPUH+q9TXdHU26nYMlIHAmgGlsuVrccTNVS1MevBmmSKjHJlbUm+1wBk1U1FuFCS32yQq++A5xfAR4+EotRydsXXKltu/8ga8XUpfA9mTSwpYIOyOwtRlapUg6wdLCFuVm6fbKRcoIjB1tiy08pJAcJSrX7Awd//qcpfvPfpjh10pWgpUB5k0PgnmJqMsLnfixFbczBiy/l0Q8rcm/4bh+FXIDJyQQf+rCDH/1ohHwuQWeQxV/97QL+4E+WcHm1dEcg7ac+cxY/+iOXsbWVE9k5ZYx0rR2rDDEzPRC2jGYhbGTNRt3sm1YqsPG6K8CNIM1JKfGjwoHPtvYOZGaebJoUu1PyY2oDZd4kaOX1ahThfK8OZ/nuQFr78OPYWiJIy8n1U+ZZbfRZ+yXMNY1AaBhijDsIpMh0aUN4lTVbyaPc50ysuKzRUjdWa6tvgZk0ww5M/ShlkJ4ndWhM1ljL/mw+LyYelXJZQJmVJ8p9b2rdKHFsdzryWQI0uz+jNWVidGIYOn7WWvKz/mzp2DEFaVogeNcLZ8Vs1hMwJoH8kOPcEEh8OK6HjEfjGJ4PzqVdDJJtVHN1qevdnSt2OTQmjAiKqV5JQJt9tm7Q6m67UJrIucZzCPTufklTlTu6ribDWLdHgPbWW29hbm5OrifZ6XanKTVwUnto2pfQ4GV+bh/85dNY/u3/HeHW+k7bhDvZMwvS6gfXMbNfZYVXzgN9K+ujtK0P1I4B8w8CaALY2v0mujt2CNJoukXJIUFPTx3CbcsSMjhkoMiUsdaN4Il/EziRmeHtT5CWY80XQRrnXl8/w/otLmz3RBOOZKisEZtc0/yHwInxpzcHZIZGLhkrIBNgNDkC0goK0rgP/E5h0saUTWcitWQke1XtMIH1NWXCOEZsbwPVKWWiuO8EsARpdkzmPEF2kHJI7jvBDEELQRqBE8cbsnYdsmM0PeExdYCJugF+pl1fa51qIT2HbPNTnASGjEdY788WTCRbTJNxqa/jMdGsbMIkggnciroemTSeB5KtYuxH90zWl+V1+2Qrua/E+JSAynocCzOmxZAB6bwX+L5cG8arvtbrcTtMcjEvWGCPScuk/f9B7uiVmigfuoATn9KA7u1nWUMDlHhDDrWf0+ITwANfMEXO1z6dLPzrAkFLmTOi/PYZoLeslqQit6OOljbDnKP7pq5mZBy1CSOCtCJ1uYF2ghc7TpPRbQ6ADd7APaMFNjI+29OM6zG7UDC906o0ZRAtOJkeDYBUVgBMFrQn2j1vWL2XkStl1sLbcdvZ3MxJoMOggFlnCyZu1HyVWdzdWjXNtKssUtk3bmdiIhDG6NSqi6+87SJgfx/DNvKmZwbI5udoDkI2rJJVK37LnI2yb1Ij40HMRapZBxv9FJd6KvHhAMB+aaxLIxgkb/fwzDSOTtw7Js2JInQffwq9hz+AuFTTRor8jxLBDLP3u3XbqvF/DdXsPozl9iMNaS5xDVNKR0O3CcfJYGNwTnqCVXP74ELBh9xvXoSt3HPye33wFvrxBraGZxAmTO3p4qQe3KSA7HAWhcERpBuzWH/HQa/FSTaEVwgRh2R4Ujh5CrADldxKKsyTe9v1PaTs80QXx1yArFtCOVuHhyKSoYdgkKDXbyMiNZ3oscQRXdKKOPToJKaXXMTJANHAQxTE6Ay2MOwk6Kz4aK2m8ncUqSuZT2vpXITqZA6Lx6cwfSCHxB0giAKsX27jzBtr2Npsy7Oar3iYmKijUMoi9Tgy8spqrdiwE6HdCDBsaX80BmLtrT5SJ4GXcYQ1p4yTRb20dI6CRJgvcRAsZKR1AwNAAlmXoLTiqdNWK4ZPVjTrwUnpw6ifYaAb9BXUcT94HDSAGXQjYQkJ/hgIC7Oaqv1+MIxUJuWriQxrbdhDiW2zH0UPH8kOMOHtNmvfy2N7o3XuNUjjdyh7rkYc/Ls3VKBF0GZlclYidEu1JqU+bUofgfHKbr+wKPHRDbM4dRFY2whxaJZSUgfffsNHvZbgk49HqBRUvsztR4mHb95A7si9JMN/aKElsu0LyxUxBqlP97B0oInJ8aFIAmvVoTSxZt+0Q7NNeE6M1HPwwgsufuWXgFdfjDEznYWX99Ad0PggRrWYoDYOfOKzwMwscPKtHII4i5QZCiTo9gsI4zw+8OQAP/MP26hUXWw3cwLS/vDPj2Brm3VKe5c7cuZnE+oTh7fxqQ9fwpMPrCHnx9hu5+R+nh7vo1oJ5Zy0ellstfIi3ayPM5nB54BjZ4qApkqUKG8wCccgnsF2LFlmYTeNDbatR7NKCVFKEqS9bEBadK3Lz17u0BRxNo/WoSekJi3xs8p8GcBlJYNW2sivtNb4tn+hNeMhoLNsF9cTh8cRJo7v8zNkZaSZtO+rCoMOgSKTVnDI77QNqvm9BGmsE+PzyM/ZPmxcj73RWu22bJML2TeCBWssZOvRxDUyCHQMEdc+7ZvG7R48eFCaVVsp517O2nutQwBGaWM2G2Ol+xZWWsuYzNyPcmbWGOO4yOcoe+TgHsP3sjsSRQIkJg2lXtehCYuOZ6kTodE/KfVo+8pPYjxPWSPPYYhuuIYg7mA8f2jHkv+99vFW71PuOIi2UfCn4LlkBENcunAR33/lFTFX4VIsFzEg7ZFqrSLrBUuVMmZmZ1EtFrD96vM4/2v/K8LtuwNpXjZEaaqB2cPrwjpdPgOcfFGZmkJVcS3B1L5HgGNPAy53adPgXbJsm7sgjWofsm0M5il20VY6KmkkOGJQz78FpBXVdEJqnAjICAQI0kzj7FGmi9NzM1I1V9QAqkaeSBDGMUlIgmmAuakuEy+sPysYkGZAnDBpZIs6CkT4vZQzivSQTo2ShFN2jbVnXNYaOtZxTGCJT5HSwwZQzCtII+vH+0dkiDQgKgOdjv6bPzwmgjwCGdaiEUh1aBxCkMa4uQ1MzilIy/CYmGBnHdy8xtOM3yuTej65gzs1adb10bCdlEbWpkZAGg1KyPLxnOWB7qaed5qtsBaO55n7JHGacX0kCCO7RkDNY9upfWOdHaWoFQWDeZI2BN1tNSgh2BOQRuZwi9fSyB1/WM2sfxDGIWJBXthG5dBFnPg0GQeg8Q6wdkpdYjjBS7+og8Chp25iTOAC/TWg/S7gV0w9WQgM1oHuRb0hvKJKIMmOiXSMk39nN+PL9xmoMXMhDnd8WElzGyBnyicQUvvbBhrbbJys2RSCDLJmYgriqREG52eyZHwY2gOgSWaONDRlmzlgwfRDExn5D4FJY01ar6d2+J0OJzx9UEeNQli4boGaAF2PwEit+/k6JY/s48Pt0CGSx8GsdaEQwfMTvLvp4uvn9QEVRxzDpBGYitRC4lr2P2NNGpCjaYWJ+kbZRQ4MBHf1gouxrCMs2sVugtlagoWJGGc2XJxe195p3PKD9Wnpk+YzK3s3s4v5bBIMMfdT/z1mvvjPkJ2aFdti9oHJuPkdEwkT1qITbuDU1lcxW3oA9eIxLZa+9vqmwOnNZyXjScBQ9CdRyaqrFlf2Hb0eq723ZeBZ672D862/wyvr/wnt6LJMwARnuWAG+cEhFPvHURgegBdV4TBgy64jyKwhRgg/KcFPOPskSP0ACYaIUvYTogdXHr5T0pQVYvhOESVvBkV/CtlsDpkMWSdKq3oIgr7IDchaEfBQdjgxOSE1jMEgEOZKHNlSZvK1BxlH4Zh9kmjIITViZKdoXZ/D9My0GH6EQYysX8D5xin8v8/9B5xcfh7IhQKE8tmSBBRD9vEZRsr8pQ666yGalwMEnRTZgivAKhxQKk2mUE09omEKxycwVNDLz9Lwxc2y1s6TPnUEVgRZft6Fn3MwaJJtc42DVAo3S1lVgnjIvnbKSFAGyfEh6CbyHTJGmIfHOkRaVl+c6rKOAHlrqMIqoi/MjOFnD9Wxr6RB090sAtLmryCuUjaw9y3Z5/1WIEvGyBg4u+Ki3XNwaDYRsGU/+17fxhjWPvskb60MMkwyaAUFYXySsI9hoPVUl9ddsfI/sRjvSMbFQSz18M1rjENE5iiBUYKD820BaZdXShirBRgfG0hPtHyOboEO9s30MDPdAx0fF6bbIhFkP7jf/DXg1/4Ni+IT7N+fxSD2sN0MUcjH0nCbLoiPPQUcOJjiymUFLWSoBoMMur0C2t0SFg4M8cUvdFCbKqPb8fDm6Qn80VcOY2Nr7yCNx57LRLKPbEx9cK6Njz1xRfqesUH2zGRf/vZcBWMEbv2hL/3f2B+NC1k1npNOM8WFM8DmJuuUlFkkUBN5J/srMeCR80aZnnF2NXXW8UoR6XfrSC/eOZNGkLZ14FEBaYyYxDrfyAEJrCgntACIMZM1CSELpiZAbI+hvcp0PlLp8g6YMvVs1gpf+qiZvmrclhiRmFqxUUMP20yblu9q6qPfQUbN9lcjQGO9FPfRShhHG2tzfyzjZh0kbR0dQRq/j2za4uKisIJ3ZBhyk4eKjL/jdfD9zf+Md7e/g4fH/ykWix+W8ZcxVNb3dmSRu9MNEyQButGmjPelzKQoPHgjs+7se43/jFcaf4ZHZ/4xHpr6aWTcAuI0QGu4LOYh9eJ94vB4WwPLDfaf26TcMe/VRIERxQE217fwxmuvC+PoikFKXlQSZNRKpTKq1QpK5YpITpMwQOv7z+PCr/9vdw/SciGKUw3UD6xjckJZtFOvaM0VTSe2aZAVA0sfAg48buSONO01Y+sOk3ZJa7/4Od7SDPRNH3NRgEmAT5BGIGRqnOiGTPAgckiCoKLK9PhcShseUwfGXCDbPREUsEyCNbJcCAoIqAiQbCsNysc5zhayCsJYkzYqd7wKpJntC5NGJsyYjZB9E5C2CtT36bESpJXIiq0DeWOeQZDGXKRPVpDgi6yWIUG4/xakUbZIuWdtQo+TwJD7vEUTkTmtP6NpCsMdGplN7ldQOyT4mtT3eQ7ImtFQhPJskTvSOIRgsQPUplXuyNf4vvgESBJWGTJhD1l3ZmSKBGHWYVNq7imbJFgks0mW0DCaHBspxyRgJ5jkNeD1occXjVxsiy6+3l5nnO+hVf4h1qR9/b95NGXg834ulJ345SaqRy5g6WO0BdebhGiYzXZZSzNzn7JqFa07vXox/SgIxjrngQxvaENrcvwicJPG1VntRUFHOq7DOZ69IPhdkv2gJTGbAXaAWJ20d+ke+42mZwQDDz546yyQJM0aK1Aj28PsCnueCatGO1Y+PD1l0ggiCFYOjek6AkRsL4739zRfd9oI0jY2cshk6Xyn9URyyKZNu2XIdkFaKoCMtwMDIpqF8N+lcohWUxuqisubq5JIBgzn2ym+04jlweax5sTZUYGgyOekct1B3nNQzSiLZtyg5QIJ62iuT8FzsFB2MFVwsEaQ1k4xPxnjwFSMtxsOTq56UvfHCegB1gbcQyaNIG32J38O9R/7Z8hOzqHRe1P6yZSyUwJ1Rpcw6WNreB6VzAzyPielG2j60xQnN/8KtdwcZorH4bl5mdBbw0vCrtFVy3V99II1uGlBHOieX/23+M7Kr6I73IAf1VAYLKHUO4FcsAg/pkZCODKkbg9BfkVAmpyNxIUbF1FM51HwxhE6LXSTKyJ1Kfl1VDPziFjLkHQlM+unZa23Qh9ZP4eMU5Z94aUSp7RhX5pHs15L6hZBZzQXOZ8NomnkkZHMchQRzEWSNSVwo2uiZpcd2T68ISrjRUxPzGF6fB4XNt7Gnz3/W3jtzLe1OfVmjN6m2qVn8h5iqZ/TmyHsJQjYAkHaBjjIVT1hq4IO6/c0AGV2kZ/hvzNFF6EBVSJRzpPZUoDGH8orOe6QHUsCSuG07QMBn9bE6l2pdSa7ZWScZLgdIdiYxMiqqQ5fE+dMsw2PQJFsGhnFKMWPzU3gZw9PY7Z4tyAtRVTqqQX/bYA0HoN1YGRW91Zya05851ddtHoODszsHaTZxthrLUccHUXuyHSz/M+aUyaIGIAnIknh32Tc2bCeQM2ajNwMpOn9ruMM68Eov+a5H6sOMT42FLBD+WO3m8H0ZF+cHZ94uCHmHkwkXbro4Zd/McGXf48GErtF/3xmeE5qFZUGHXtQi/UvXVQsnsllkMkXUMrEiMMAuaqLxz5QRDfeL/0m+0MP335xFu1OTuvl9rBIwsuPcXChhYeOb2JpvoX6hLo4To4NUS0P4bO9SCbBMPTE6bFaipDPE7xwjNRaPo7Ba6suLp9PJXhiQkHOjaN1xlJnV9KaQD4YpRI/rEw3z3e0UkT4fB3p+bsBaQVsLj6MtQOPwSuUxXWVk57I2421vrXap9yRAbowbWSn2P/MNLy20kauIwAtTXeaRAtDZvqSMYi3Da/JjO3UoPk+8oWC9mAzDo62Js3a73N/WPvEHmiUOXZ7vR3Axs8RvBGECWDbcXtVUMjF1tjx2LhN1lZNjI9jbn5e+rDdS5DGMTZFH2e7z+JC9zncN/5j2J9/SuZaHjfli6ViBgVKskcyL5QZEpDxWcm6BQFdVFKEcR+nt7+Jtze/jsXaUzg2/nkBaZTrE9iJ3NEt3LQOeg+39cgqBnCLXJ/3aoQgiNBYWRX2UoB5LodKtYJKpSLJQbKH1pyJDdHb9wqkZULkxxuYnF/H9JyD7tDBxbcS8SuY2q9mEpQFH34I2Lekdvii1aNFoAcEq0Dn+yp3pPybDJVYsTMxb2JXvkYZIJksAo2OMfYgCycyPNbj0r3RgDQybgLSjBxRxs6W1owRZBGYcezh+6xJI+ARa3saZhhwQsC1aWrSCFw4vnP7BClW7ihOjgYwcfjk9643gKm6zl8NxtqGSRNDEVOTZhlBEswM3WjnH1Oa6F0P0uoz6opIwEmnyeYmMFnXWuRWV2vSyGAR8HDeJfiZ3KeglmxXZczUj1FCmTMgjXb9kco0SdgQpE2wds1Y8BOkEbSKmUrZgDRTW08nSLJrBHv8rMa4Zj3WxhmWkCBOyqtYvkPp65heA46XfN2CNHGnplkTwaABac0fJkj72599fNcq7vaeyj2vbZtZV45cwMKjCtLEcINF5rQvXQZKk0BhTO1Nr8NoZHZaagRii/ro3MibyOfNRJkhm/vRIYZ0LdUqxtlqx0bdADL2rZDAS02bbryMBGnDDLDeA1ZNQ1BeOCmi5E3g6U8lB2wYkEYQQYnj/qoyQ1K3Nmb2a7Sj+Z7P3p2vSJBGmWOxFKLdziCJFUxosMOJ+9o+JwRpCTJZ9o9i3Q118ArcBOSlzMyquchwqEzbpW6M76xR65diPK+gjIMiI36ahEgPF6TIuo7IHUmCSJBEGaGjBbyWaWD92qHxFIuTMVY7wOk1AgOgkk/EOORKx8FQTAocPDQzjWP3GKTNEKR9gUzanGQaM14ROa9inLTsdXAwjFrYHJxFLbcfhcz4TZ2xpG7N8eDabpNIRWbCSTTnVQX4NAfnkXWqCKME37n8G3hr9S8RtDLIDRZRGh6DH9cQOqxX481D6Z6PNDNQ9kYYHwe9ZAWDZBMzmcdQdY4Ks9WJLyNGX/axlJmR19hElDUIDJb60TaawwvwUBAQJ9lUCYYpo3HEEp8Za4IhgiTX8+GBDoxqUS921JEya9rviFI/JRRFUpOkCOM2ZuensbB/CcVcDW+eehV/9NXfwqunvo3hcIDuaoz+ViTHQDkiGTDOVCIddR0BXVwk+Mt7yJQUiCnbZQrCZR2alLgYtNg2QdkwLmTOpPYy5DYpWWRdWSKMmThYJgRfeh65jmqAdbLka/y8GJQQwIllvwJGfiYaKsum3ev1u3iu+M35nIcvLo7jS7OTmPYzt0N+3fBhj8p31idNLKJjRxxSqQK4WS5OwLmRaXNcZo2aNd6QelvzzI6CV8uYdQeOyB1LBTpAqiyMZ4GgYeeJMaqGbt/BWpOyrRRTFY4ju/UPQeLhWzex4Od2CIZy2QiemGqok+P+2S5a7aw0fB6rBDh6aBsfeHQVhw8QpKU4/W4W//pfJfiLPx5qg9MYYNE+gy1myNlKZH4eePhhtd5vrGlG2c/68HM5lJmwivoojvm4//FJ9NL9WGnk0Ov7eOfsGDo9Sv32BtL0XKSolAL8yMNr+PGPn8PSfFOk4+z1Nhi4yLgxfftE6kgjkfGaSpfNR+X+pFT9yrKP5QZIjY8AACAASURBVPMp+j0+B64wdGTgLEjLFVw0OzkkTgb1yQFcBBKYSHF+o4jB39URnakCdyJ35E1QKEsz6/VDT0htiZUIChgzpiC2GbTY6tP1keYflC+yBjSla3B+12TEAA6+T2t8u1igZxkxGg0RVHGb4twq7q0KACmJJngjAKDlO8GZ/SFIo93+1uamgB3te0hHV6oDtGk2GTouHButXb/dts6Z2oKD7Bnr0Wb37ROTknsJ0uxxJ04bobuO8cI++GkNnf5QnFQpxWZtGk1GCGz1jmJSiZJPX4BXa7gi6g9JAjo+KEOk8sN1a/DdiqpbmL6L1Q1TzUfujcxH94WScR+huD02UfAmEIVMkriiAPH4fex0LOvqEeh5j9B+9Xlc+I27Z9JcL0Su0sDE/g1MLnhIch7ajQidSwnyZa1xp6HEzCIwbYxF5BQw+V8AwmWg/QLQNgohSuECxjNUTZEkDhRcsD6LII0ggPVllDsGHU0A8YfvEwCwvFBccA0TJTVplJgHSkqQFWKyn8kYscinzM9VQEP2jGwPY2Vua6fmzPQ0I4izxhncPo1B6KQoOQbus6/GeLNUzbImraE1ZYyjCfhoIkJ2jHEt16U0U84FfR0CgMZ3dGeUeWGESSNwJCCcnNbfBIEkLyh9JAgTC/6yfk/HgDS+RvApwJR1bkZmKEwayRNjEkLAxPcnKcXsK1gVd8euib0pwaTtPh0pjRMkP0OwZkEaf5NJo8MmQTSPTUAay6EIgDsGpFH2yJIk9rMzTJrtUUfM3iHozvyQLfh/UCAtN9lE5eAFjM1rgCV29sZGVArHB4r09z1wfTDB18mIDRoAlWVkwprvAMM1IFvVWjRmSaTbOgPFkY7udoITRp+DAf0uZNa/YTx01YtS38IiTMoz14FGGwgYWMSadCGDRmatwKwJb1qW1cCwaLZpNR3UmBGgQYnIpt77e+/VGmLBv053vETq0yyTJlb8I3Vmo98nLERGGQw1FtEASYZTcVbTbLatUbvYjcXdsZhNcH89wTBycHaDvcLU6ZHZUZG80IKfumkaihirfoZzIbXzxoSA6x+rRzi6L0Kj7eCty770bOOyEbBP2q6hC41D7qW7I5m0mX9gmLSpWbSDFXTDDYzlF5BnWsncMARWK503cGb7b7E0/gnpOyP1XzdYJDO6ExnrOVTrdwUevBnoihUOYzTbWzh95XksX3kHQTsLP66ikKlIPddW8i7CqA8nycFLCqKxzvpF5DM1+L6D7egsBljDQulDKDnz4j7ISZLbz/llAV5au8GARifGfrSF1c7bwoSN547I9R7EW7I+GUQGPJ1eU5izQr4sAQrlNDs1GqZtgvS9YeCUxFIDwW37nq5L10VaYdOqOutncfrsW/jzZ34fb777IlI/RMwaw34sCRO/pJJGYb0EVHEgpYZWpY0ES5k831dwxOMQtogyRQPa6N5FJov1dNKEnAYqWb2HhW0ruDsMGC8ZAR3BGC8tmTvjZbCzvoAuBvfCsun4RFmjHUfUlEUl1Nx2ruyiOOljbF8Wnx6r4VNJFeOROqXezXKnNWkCvEzfQlsHeqv9INtFaTdZMakRMrW6tNK3oM02Bm12HRB05TKp1LHxM7T57kfsa5Wg4EcIyYyKzE/HG8optzuO1D+MlcmU6N7wV3vg4ZsXj+K7jSUMY46u1y+syyJDxv6OC3NdkUBSlk02rVQKsG+6h4fv38Cxw6wFBc6czeHX/02EP/q9gWSdKXlhDyICNV6TMPJx//0pPvjBCGtrwNoaXR8VdBDkOXGKxpqDYtXD53+igP0HK3jzVBWnztRw+uwYrjRKOy1N9np9OfqxKfUXPnYeX3z6AiZqQ2y1c2h3M5goD1EqRmh2swLeKiWa0qhknCwbE2T8e2vDEbljj+l7x0NA516ycD4NNCgdzWK9WRIWjefEQSTJimtBGk159jIPXnVsZMzLNWQ/+HnEj30KG+0uNjc2pGmxvZbcSQIoMmAcH+jMaC3yuY6ALPY7M0BKRyTWhWSlxlOAHT/Dlhbc1ohtv2WQLAjkvy17x6QSQRRBGhkvO8XTxZFsDn+rI6z2WiSzxnGNYMvW0hG4kXXjQvZHZJwElTQ04jaNXHOeTFql8r6ANCoSirmsJHsoIdzobsCNKwK+6PJYyGWkWTXnVAK0MCELm5Um09uDiyLTr7H+2SHjJrMOgthBJHMO59w+tgZnJXk4UThy0/lrr/f07noEXprsag4v4XLnVSyNfQI5v4Iw7qEXbqGYmYJHsy1bQycgkWNxdM/kjtY4ZHL/Bmp1AlUfw26MqM8a4lRk8wzE2S9sap9xGecUzmm+DAQEac+puyOZHQKswgkgRxOS1/V9JnrIlFmQRlZJemxRccVaKYIbAoEaEFPJwBIbAjNK8wr62EWTwDT7rTWA4G31VqB7Itkph4l9NlXuKdDgs0vWTMw+asaOPtaaMQIrMmnWgt8ycaIKIMlgzEL4pSK3pIW/qSkjYCObxM/zR0CaWfh57qtY2xuQRpt6yi0JIMXVcVxr3iamNQlG4MnxlcCRIIkgjZLD8RkFWTyfBEVijU9ZKGvFeE5Yz2ekjQTAlEaOzap7NAEVDdeknNHKHY0jJUEazUg8AmkqC0wZkxidsH2BYdk4//N7+BpJAfZuFUaO2/n/2HuzIEmy60rsuMe+ZUbkErnWvvUGoBsESOwAAYIYrgAXgOQMbThmMpPJ9CEb/ehLH6PlhxqTZCYZJQ1HnBnOooUUCYAECIBDEABJsNEb0Pta1VWVmZVrZGZEZKwe4e6yc+97kVFZuVdWd6E73CwtqyLdPZ4/d3/vnXvPPYeMNwJU0w72u5T1dNSPjWUZjZHz6FKl5K5n86O/Vc73vvSYhhbu4cZFfnSogqHzc5h+DxdhilBpQmdl+FmbRqluFnJaj6X+JgklidxYPixUXXkV2HxJRT8kKm4d2pl+Hta6MxpeywBAGojxifA4/hrlxgMvmeON8bwg+iYQW64rl1iCDXx5+TCwCLQFNLvAZBaYzCjCZzu5gOOCkJnAfbN3Bzbm6DuImTV90oSaqMdzoqeUcz9gE/pWn5ea+ooYcQtGsJOkRZBeQ4U8XTTY8xGk/WBFJaHP5AOJ3K/XlBMvsu+yxmYdWgj6oCWpkscaBAFvKsnP/pMnMHRwphDg/HiAlXqIV5ddWK/YzS7rA1m7xMycg/cWx3HpBCX4BaR9/ndQ/LnfRnx0Aj9Y+n3crD6Bj87855jJvl/U4ORKHBebrZsot25gPP0A0rFRASTWYHSn0ahPEBa2EXfTvQJt8d3iY0h1q0YTKyvLWFq5hWp1UwUw0Jbi6ySriuGj0r2JansJoReF02VYqI1YLCFUzG7YRNPfQCQW4PTwTyHmpLHRmEOn20YmMoVohBFrLayXWkCDbvygi3p3DU2virQ7Bq/TRrk9J23MRqZFIKTVqUmBeiKeFqAXZehLpT2UqsIifs/Twn5flSlJ+Yu5ajfAv3GRQ1pQNp3F/Mo1fP3b/y+ef+VpoVCyXZ2mD6/GmgVN2RCECVAzYEsWIgQbpCgaLGwXnARYnHQVkOnzxiyX39Ygg/2/VXO2Ah8EZ5IhosIjFYBo7bHl98CfgC+bPeJ5fPUWFOXYqNafRUndTerx8YyLVD6KzDh/Ysjko/jgVgofWUth2NhZHP3t3T7iuCBNbrfNiu0zxEtdWhdYKTMjAUwUQlHy8ijTT2VeI0QhYJfBFxcCtqjqRcCVSaqqox+66Ph8zqgsF2CTgiK+IzVuVCRkdtXSovuNsdnVK+Uovjd/CS+VL6ITmojajk7j9xOosQ6N9VuXzleQTnVQqSYwlGlhPN/E5UtVPPqedRnfFpei+MN/6eEP/0+aGWtxOBcQOb5WZsz7yZ8EPvzRAEuLwK1FZkNpxxBFIuIjjQ42qw7iBRe/8oUoHn1/BHNLaTz17Di+/+QElm6l4Dsu6h7rVveH4nbMpOjJ+dkKPvnBJalJo5DI2mYSW424qDzOFOsCzKr1OEqbSQGgDOuMDTcxUWxKsIGLorlrWtdRbaawuJ5DLt1GMb8lipV+GEWjFZNz84eb0HVZM0i64+NF+KQ7HgOkSRYqm8fwpz6P4Z/5Ehi/KK2tYXVlBZvlsgArEdgwwEeEdSIRyU7x31YanuMRQZAFWFYARMCXkbynj5aV65fsWyIhlDkrkS8USQP4+umOQ8PDKIwwg9OR+rNqpaJm2AwomVo2WwNnM2MShGJGrtsV0MnvprcXzyUejQRorivZOO538eJF+fu9yKTxfpHaSDDWdcpYa9xA2jmNpFsQqxZ6qrE+jfXYUjIQku6qgyNp7QRlUSehGbOgJZTGbshMm8rtE6SRRcHgYj5x9tggrXftFI7pe1f5vXVvFevNa5jOPiaMFM6DFCqJR4dFhErAZCQhQU4CzRMFacykZVch6o6zDjbXXKzMO+iIX2ggcwbfh9mLwPRZBRKycdghaFgBys8AFdakGS+ysU8CqQeB1e8A9ecV/BCoiIoq30maWVPF29Di+ZuAhuAiyowSy4nbxtOMa0MGrC8BIx9X4Y7yt4EukwBdPU9IRhmnISYyyBLjupfqjRsqsU+QyUWTUAPpk6aMY8kSce3JrBHvt/VZIwjiOE9gRZAnpQIUI2FWikCEegFW2ZBBSx02JHsnaocyXmr7KbfPczOxIoqVWwrSGODzjOgIs1o0yJZAqrkm8TkjSKNZNwOzJvjHbJlcsyn9tpYJQ5PaRuqoMYtJwCV1dsy6GY81CbCyHQwsGjssgjG5HgP8ROwl2AZpnMd5Xn4/KY5iFRRT3MF9RTiE/6ZtCa/dCIf4bx9Ie4vojvkKCg/O4fyHQkGxN54BqosKYiz9cOQccOFj28Dttjnari+NnDBpjfRLo8IjAZmVEqSoSO6cArS6+DWZOgN6UxiFSEEEdk41FCedyXZZSpn9bNlRpQ3MGUERco/pmcaC+Sq9HIwnWpIvYAFITSk4o6INFSetQMndLNiOcuxOM2sem0prjUPHUy8oCoXQm4d0RhmnmEULOVkpnYKLDx7DfUhx7HjMpuigzCg56Y4/WCXw04wZAVeK2UyHBpqmpkTojaFI7KeM3rdQojgRuUDGDVD3QzR8F8W0i+kcawFD3KxyAjIKcNwfAcqeg1rXFeGQE8+kGbpjbHQSf3Xzv8e18nfwuXP/DGeHPtoDaewTZsP0+oXgoZNj0ETVW+ZSXgRCGPXkA1Vuz2OzNYdi5iFkYnRZN3VfrSY21jdQKnGBs4pGo4lEIo5OZANdp4FYmEfCGUaEQhxhCzVvA/VGWQybw0gD2dQosslxUYSstzbl39OFyxKhXGu+ijCIoBA9L1FVysP311YwoyZ0GdYL+ZSzpxl0W2rhun4HMWRVJMTvIhZXOhFVEmPRhGTWNOqsWTVm7awMtphEWxoOJbkJxFlsn0ohmUhhceUGvv6tP8Wzzz+FTrelMvdtFfuQCcnQJYV6aOoUIzHKdTOqyEwgAZJmy9QPjjTFQAZ+AjatG1OQZjNwUnfG7C3rysw+BIKisMnagRQj0qRVKDiU88hNVsqlTI4CyFwkci6S+QgSWf4oOBOlyLSLeNoVcRI5JgAeKyXx4bUU8p2TyKQdj+7YG9MOkcrjpMvsGKOMw2kFaf30SDs02lNJnZQZjPg3vtaSGTPj6VYngVqDzwhrOhxk4h0xbi7XGMUOkUnTGoEZIq1hqdSjQnd8pnQRnr87SJPxyGXmjuCji/NnqpgoNiTjn022hWo3Pt7Ghz+4Iv6Oy0tR/MH/4eFf/z6zeg4yGQVpvO+cpLm4+ujHgI98FJibC/Hqqw7qDWplp3FqwsNkpoENUmiGo7jy3lFcfiCKc7MVvHYtj//vz85hbTkmi9+NlmbU9tssSBvJt/CBR1bx2Y8s4PxsVXwgSde8vpDDyHBLsoMci9crScwtqlb3KAHaSFPEUSQjWQnFtJoR9loriZVyBplEG2PDdQke0C7CMbRCpaiHQqmU615Jw3+yCBxTOIQL6khGQVrhs7+BSDontamVSgXLS0tYWVmR8cBmv2zWimBK5+LtfpLAkTHAtqlaa0Bt6dTWV42La56Tx/AcIkZiBEWsMiOBGsEUwdPo6ChqW1tiWk2TeQI2/t1+vwVrPJZCI1QgtHYAvBaCsUw6jVNnzuD02bOS5eP5bt64IW2+fOWKiGDcK5Amc3GUnqYdNIIVIEgiGhYQocQ9a79jETG4pmKqHXN1vtY3le3y/AZqnRKG4tMIkDAeo/wb/dbaiEim7fZ668OuL3h+a05tLRP6j7UqvUqB5D3nuoKKxBFRL2aQMxbJYjR14Z6ANPqkTV0oSbastAQs3eB0p4MTk75892cuAJOnDOCxjWdwsQRUXgQ2bwAUtc6OAtnTQHQUKL8BtG9tGyDzMI5xUn+WUbAhFPtAa9Y43ggAMdZMfGdZWyaZK5b3TAF1yv+TJUawyKAaWS0s22FdFEGe8TDneUlnpGKlBYNiT0TaZVpVDIV4Ehq/M9asMfljNt4FoUNS98EE3Phdtu0Eafw/5wBmsthbBIT2lWVNWL2hdEp91tT3jEGjsQn1VwtiCsRYk0ZbAUlSmEQJgSOzZTSjFo9h0rfbCihJjbR1w8xe8bMCa+cYTCVDjqC3oplKipWYcmUBe8ygMRtGUMbPK+sKtrIFY2QunqeayeN+pD/abXNFQSOze/Y6CdxAk2vLykMEpeTbKBzyVtEdY8NlDF2Yx4UPk44ErF3TCIHQjiRSrnVpxct7+KQZ8ZA2s28sHqSD+QKw/kOgQwnSLCB05w4QY6SAKo/r28DLsMvUyN5EmBW6a/2aLAr3sKiyN9TSJFkvtcDMmJHnl8J3X9UcR4wnWoQv7DjQLqmQyVsN0Njm3UAa68u0AF1NrIVCFOUiXZ1qtV6Nxf7G5FoyDlqXRs+0ei0qIC8WDUX+mYbTFA7RzJjW4WUNJaxtgBv7jTTHHAcmycAw90S1zBBJgjeEUptWD12MJl2MJ11UvQArzQB1Kv7IIMXzB6h2gK2ue+Jm1rfTHaex3HgRtfYyJjOPIBMb39fwk6Dt6uZf4/nSl6UPf2rqP0E+MY1oJCO1X1veCkZT50SOlgNYpVLH2toi1kub4sUlzyP7Oeqg1HpZlBlz7mmkoqOSvWp3SOvy0PA20WhtSeQzlxyXTJuHqrQzG5/GUKooHmXV4Ca6aKEQuSA1Z61uVRQoI0LSJT1Ii7ZV6IPmzB6a7bqoO4pBtUcFR1KOoiLtHzo+XI6+jNBKDQipYlRi9HsTtdR6SDZNFwg2Yi6LDZpRxxO4tTiHr//FV/H8C0/D69D0WbOnIuJhJLWZKdC8lT4npBySiiDKi3w+RX7f1K0ZRUeCNhH0MDVO3JeALGQ2TkQ/NBsnRd88xtAphXZNAMYCSdIbElobRwDGDBnBVzRB8OUYMKZ/jyUohqC1bLIg0lWRZu8IWELg/Rsmk3YiII3CIUvwc6ruaCeTPu2Aw66t9t1PMm8mqNUPOSz1sd1RGiCpjbUGM9pKceF4nM8YYGe+odpiJF8z6EFI8MpnwsXKegAn8DBaYKaYNQ8dtH2lJD29fAZ/O38Rre7udEddGIRISb1WW2rSpoo1jBTaAspYQ8tx6gPvXUNxnEEQF7//e138/v8WyOKACmo2MiyqbUnggx9UoLa4GOL6dSrSxCT7WxzuItINscRF0TTw4KNjuPxABI9cKeGVNwr4t390GddvZuXZYvt3i+/t7GzeN7b7Mx9awM985BbG8i2ppesGDm7cyooXmtAdq6S6UUhDGQ+0F+DYSzYDb36zFkhN2lZ5W7mY38VFD59Xith4zRDNJq1RokgnOognmG5WCX78sAj32D5pAVxm0j7xeeR/9jfgpjK9a2ft19raGpYXFyUbRXN59iVV/ThoWONq/rZgi9kpbta42mbS+H8CI1v3xTFKmBnWqMpI/gs10pyb5yKwsrVj5c1NAY/WRJnnEBbDjro5ZvoJ0gjkSImkuAmBJrN8NK6+dPmynKNarWJxYUGu5fyFC/ccpLGtiZiDengT16uPYyL5XhSTD6kVg0uxHgW5pD72C4nY8YHZq0anglRsBKFDOqQFcNbTjM/t8Yys2YdU65SaPtJWqaRxx2Yj4AYweitIxfJIRvJCzSRrw5YKnGQmLRLrIDtiJPjHFQiQ3mcESGVh3+04QrGjuIWq8m6PeJ0NYOsloDwHhBkgfwVwSbtb0uw1+5fZHKndJaihMfQmJAhkDa25HtwiTY+sKq4vGfQaBirzKsbBGioOoFxLiaJjQbNzQivnuMoftpmiFlwiEGj4EOsN1pExGySBYgPSrHm9nR+YXWPbWLNmN+5LCf5xo+7IO8+MGYU/KPtP4ChwmoqMRhU9Z45nuwSk1bfNsHleHt8DaZzHWe9LbzdK7RNgciiXcgVD0eyobH8P+DUVPFF1k9fPW8HMHBlvpEjKHKcVD2gYT2OqPkqeRcoUVNeC188MooC0Uh9IM7fVgjSxRyBoNp+vL2q9m2T9eFIXqBI3kPrI7JzEpyNYT52H93ZJ8H/vi+9XvtA93ETdMVfB0Lk5XPiE1ifYyLmNvHJxyGYwbbnbRlpkcxWo3dD9qN7Il6mxpHVm/D9r07pVBX5UeiQ9UheCfSqOrE0YUgDFvzPFnJpWXzXrmbZfVwiXOACubUJqpPjg83LoiTZLa4C+wJTkkTSZ9LZs/SCNNAkrEa4P6HajBKdGWSNCdS0O/GTA9jWa3mgpNXOt11SuN54I0GxEsUB1x5KPts8YmUYf4n0FMFGh9oUYTgHjGYI/B3XJxqn5ddTV49gemlqPpVwU4g42WgGWmoEIhfDzZjdAxVOftE6gPmkPjJ2cT5qCtN9RdcexaZMtC7HlrSEWyfQyY7vdSF7Hl9/4p3h6+T9ITdcvXfhd1DubQvWYyb5HxDoazSreuPUU2uUoOs0Iao2yACKCFy7420FVvmOrs4KO30baHUWCcsaug/XGNYSsO0Ec7bAKp51F3M0iFosgcNtSCyZAKJIX4OU5m2hiBYX4ecSdLJp+GVGCtJCRXw5wjGpStjuBOCX4KbHfaaHZrsFrcoHSlu8lHSkAjVC7iEczAo5Ye9YNODm3Efqu0DIlam4WWhzVxNiWVCQTzWfGLJlMYWl5Ad/45lfxwovPyDXSGFsMq2mE2qdTLx4/MrBr5kx45pwMuc4UoKUqiupbti000lNmJKgn/dEAO6E5EgQbMRAxJ09o9kt+CMoyEcmMCQjLUKJfpf2VImnChpaP0QeU7liI94G0k8mkhWpmPavqjkrj1G+17NV9xytL27x9HXKk8YiLkVslF28uuRjNBTgzGWJlwxGAlkrqvaJoCGmPdmRZ3nBF7WssH0rxO5UeG90EWi0fyYiHZEKzlPEIx44oPD+Kp5bO4vu39gdprhOI5DyB2fR4DRMjdRRG2igUqEAaYmK8iUeubIoqYqUSwb/6F4HUpVEYhFFtrvFJv7HUlgsXgPf/hILNctkV0/OOFyBC0nE7iUotgouXPPzSFyJ49DGqF3bxre+ewr//k8tYXMsIcLIjJec5jvcEV7ttjK4zW/YPPj6PT39oUXzRWJMmVPImM+b0GUpgsxLH6akGEskAP3p5REysH768qVL8NCKvBVi4GYoEdg9Ym+eBRfm2ML9SjqLVIRimOIavmeaSgjRn4bjqjgHczDCGP/mFHkizD6RVcCSYWVlextLystAGbabFinWwb2wNGDNiBFm21rVnKG3FRCJUCFV1Q44prHWz+xOU8TgCOv6dmS1bX2Y90YTm2OmIwiPFRfS9cYQ2SXBhjbY51nGzmTheA2vTpmdmxIyZdbf8Pl4P/33m3Ll7Jhyy/ewo3Xil9QyeLv1rPDDySbxn5NfQ8eIyDpMOKRk1A9IY6JJx1JQjqGCLUre75KHY51L+rvPysTdm0owHHWsOrfDK7ucL0fZrqLYXkYmNyY/dbBtOWjgknl3FxNkSps7uWH6ZSHvIQV2kpmm4aQZHpcegvQ5UXgAqBGl5YPSDTEEBjZfV8Ji6CEMzgNNSGiO7mLVkzJhReIjjId/1BtlVabVuolYKQVp1QUGaBS82C8cAEoGXiGaxho0srBIAssRM8oDfQ7NryumTnmchsHiSsU6dwI/jj6+KkFZsxI5GPH5jDSgUjX6DobkTZLG2TOiH7IKu0ho517L9Mm5Qtr6lGTp+v63fZtCZGUP5jJl6Q7kU4MVMoQGePKdQMFlHl98+noDOUiPZJ8RJBMIEaTxe8IAEY5WGyAYSUMnylNoIBNzMetEKwWQCaV7OviSQtskZAnPuyyyaUBuNxHhlVWvTWD9ns4sUEGFJP2sRLUijumMnyoDUXbwzx3zZnLcuk1ZB/tIczn3YyFn3ItDbCw55VXbrA6ZfF4GN5zVrlpoAyCZrLiiNUFKqpvaCv0l3TI4B1WtAc0m/SOikRiUyexbIPwy01lTSn/8nYKOUv1AnD9gYsVyuAfNMy3KhEt2W3Ld1IKxlkxq0o9zTnZyigxpywN9tTRoXwlR45ADAurKdqFGi/8ygsaqoJxbSN1Uw20XKY5QqaFHJuonwi+9gqR5IJq0VhKLcSJDGlyfGgm4jc55NhrhYDHC6QKqBg5ulKDYbroDdNDN5roMGVegiwGRKzazXWgEWKcFOug5rYLwAmxSJkEUQ8N5iEVdOGqRJTRpBGkNN9CDq4Gb1cYwmz4txNf1fdk5sQvsIW/jq1f8SNyvfx/n8J/He8V/Ds2t/IhLKZ7IfQ6Pm4datOdxYfBmun0QymhUFOalfo4myr1TDdHwYsVgKzc6mZL8STkGAWaNbQtRJwg0S8N0WWlQ4FLU2Q8eLughIgUyOw2E9jxsgjHSQjKaQiGWkVowCJRzZCBg5uRKUceagr5ksXNwIul1PCuxJqeQEz0UM3ydK7JNmw8WRyO6HKrlPo21m4uQcnPTNyG0XTgKaTAo5HktgaYUg7c/w/AvPoAsWu6uYjezv6zVpFavjZQAAIABJREFU1M2qL+p7LZtELM3qQyZTS3vU1amM2ZIlZ4aLg7tm4UhBjGcjAsQEhGUjiKW1loxCJMyecR8qSyqnfZsuJG0x8/dhX8V7kknLGLqjkeC3eNYu0Pdrm6x1TcS3fywSEGy784AgEkHa/JqL565GMJwN8dAZSqnrezicJU1SJ9/xPBUYdUJ/+aYrBtmXZ3xkSUMRBUlXgbJrDMRN//LrSY/8u/lLeHLpHNr70B1dV0Eas04EabPjVRRGOxjKd8X77MLZCi5fqEgmqtV08dUvO/hXv+fjJmnxTqgLjbbW1cqiPKPKZ6NjrN8gII8IoPPaPtqdGCLJAj7+8RC/9RtlPPSQD6/t4CvfOoP/66uXUdqg/Pv2AE+QaAVtdgbC5BGm4fdQCz/70Xl87uPzmBxrIpfhuxWishUXaf+u76LeiGGs0JZ/f/17p1BvRvHzn5zHA+fKGuWuA8sLqgTH2gxunJM4JjOaTDAq1KiNONarSemrfK4tglBUd+w+UURwzJo0XoSbHRa6Y/6zvymZtP5J22Z0CI5Yp3ZrYUGUFVnrxcwUAzq2Hozttp/p3K99aZUged6dZtWiHspMHH+7rhpbG0NrEfow9W9WtITZHgIrUh5FEIaZvXRaAlBsB//G4wnORkZGMHPqFIaGhqTNczdvCrjjMdyHpsvM7vEYCodQEMmCy8OOD0fdj7Tyrc4irm/9NYq507hU+BjgJ1Bv0fjbQS6VELNddh1BaEcyiy5iRlhEhy8HnZDzmWYRubPNYB61Pcfdn8wMzhukWO4mtHWSmTSqOyZzqyheKGHqnNEt6Pn+aAomZI1Kiqv/KFAnr407dOEEHQnWrz8bYvMmo87A0CzgEAxQ4Zu6MwRpl4Huhsr1E/vS2JlAgXWv8hibui7+X8Y+1oCRhshaLaoJkppIAEManpHQ5/srYzKTDDSkpmCI8TuzQzTBhlgBGHV0fpUoJVJpnCDFUAul/pB2SBbMmfGeGT/SJUX3wVAjeU4eK2q7rDUzHm1sBz+31EqO8fwhGLQBf44/FEhhnZrQHU2dGQPQBEQyJ3PNZkAa28fMlSwVzJjIoBkBoig2mz4ioGN2zSH7nOflutwwjuw5BUCRZRMoJdSqBYuSLen3tpaa10QFeLInWA/Ie2S+nyBT8DrXrfw3M6BU0+StNyCNgL6SOw+fZsxHWtAf9225/bi3BqSxkJw+aefncPmTpij/sNklPkgdrT9be1JN9viCJIv6GZVx+JlQJhk9IBf1tGbK6JnWXNYHnyCNN5fKkIlxIHcWaJcV/EXTGllg/dhhkop8OCi1T8pj3QPG0swSqaw8N4mEMCrQ7jtfH5Voz1t3D0Da2hr9uYDckII0SvHvldqzi7ad7ePig3QZ1k+wVq3ZpLE1qUzAUsPHk2sBmlTKM7L7BFX0RbMiwQRoj532MZwKsbHl4rXFKNa2VHXPZtNaPB+A6bSLsVQEi3VfMmmkR/LzUov1aOISJi/yeyaKeGD0ZM2s+9UdFaR1sd68imy8KHRBFjzHozk1rzabcP+DOha2nkKts4bZ7GPIRMexUH0OqbCIrZKP0uq6SNpTTYsy8FzFilqh9RvzO+JNxr8TCLa7FbSDugCgWJhBRPRwSS9tqbR9h9SfoDfRijx/xEMilkYkogIfXTSk5iubGBXT6nZQQcurCdWEGbtul7YKLfUfMnq9pECKnH5frYfUhhgZbStJbScT+qgRhlGWX2lyOvnzN8+jlEcd12LxBJaW5vH1b3xFQBozaQKIJBOmLiCiqsR/CwrRl0HqyPoEMDR7ZOvPaGKvqopSJzYUEWoiAZrQvhIOYokIoikCMWbGlAqmio5qmq2RtsObNx807CpIc/D+jaQKh9wDuuNBbbjz/b0dbLIPCaBEaSuhNMX9Nqk96ADrVe2vkayCMW5c66xsOgJ+iqOsF9PxtmRESEZyOi7IGNwXTOuf63in11sZUXd8bvW0ZNb22mQsirGONsDUyBZOT1cxXvQQS4QiWf++h0o4M1sT2iNNoufngL/5Zoi//XaIpWVmqoC1TfUc48aJnNcgUXApI1WarXj2hS7yk+P45V+N4Yu/uobpyRZajQi+8Z1Z/IevXMGtlaxSEO/Y7Ge3T3IUbJocbeA3f+EqPvvRecQoghJX5avF1TTqraiAy616HENZD0PZDm6tZuT5PzVZRy6tvjEuCEB1YUhakiw0uCgxPx2q2bWjWCmlcGN5CMVCA2enNkQVkz5p3bvySTOZtE99AfnPKt1xt8iqFeGQrNrKimTWWkZenxkfbhwfOAaSnijZd/ECcyWIxI1USQ0MdXWsM3VQArRSKaFIU7SIG0EXP6dMP/dnXRp/U8GR45wVG+H3EZDxuxvNplD2SHck6JqamRE1Wt41HsM2Ly8vC82R4+S5c+cEwJFCOTEx0atjO+r7eLT9+Tz66AQ1ZJIJ5JleCF0BaV63K9k0+qbJ2C19SLEurVOzdGgGOjt8pokmLBXdqikdrTF3tXcvANZ7+W0u6ITVHSMdpEdWUXyohLEzQMjSFBodUwGRQwsBiqnNCMgu8fiOcT5owgl9NJZ8lJ7xsHVLARgpciJMYQXqWOYyTGVhIDBaAyJjTyqdofdZVq5ke8h+MEwQK+zBNSsTCax/YzC/fxThrWkRFBrwJCDE1EdxRyuvb2+GCJhwHDOZMJk3zZhrf1sxPgFUrAmj0J6ZZYVlYkGflMIoUBNFZJMJswFB0Q7jq0jQaUAbxyA5J0ETxYmMqAkpnRZQ8ZUn5ZwbFRZNQlODsgasSVv57jGT1gKGqHJpr9vUpXEfy7qTxIxZzrKeT1gMIo7Tp/BuOokAjUDNGluLb6rUm+sO4nnKoYSgmUIkpj+VahlBdVhB2tuTSfvioye3QtnjFbZm1pnZOZyjTgn3ozLitrL53i8/H3AP2HxN688YfSC1MZYDpD6N0qbMWhm6pCz8KalJBReCJErus0CdBZ0do9bChzJhbgyPs2JufHKMWWFPxn8PVTTuWhMfIpXitwBNLsQ+JFagxGby+IDRLPDeimn2+pJgam2VIE39zYTqRmXHPeg4u90EqUdL+rLo4eKl3aScsiUoAistH0+usnZMhxlm0+gdZxmPzDJemQzw3lnWLzl4czWC5QpBHt91HbZJlhPGQSREMeliNB7BUiPAciOQ83AvZtJYnyYuL6GDB++BmfU23ZGZNM2n03w6Fc1jtfG6CHKcG/4YhhKztxmAUiY55iZE8pgAp1ZvoLRawlppCctrN+GGSSQTnAiodtcReXwaZFOIQ20N+LkqlbHWSwYZmmqGZTjdJIKOK3USpPXY2i0uWoQaRFATUpacvWjENYyCF8FTKp4TZUYfLTS9LUSQEGNtzj6k+tjFEbNgUt9giPuUzJYCfRNGs3LZApBMtFsUHQWIbQ9d2zUlBH+koCm1iWqUzCZ+/etfwXPPPYN2S8+v4M4EM8x7I/5vxgOOGS4CLAKxaCqCGMFWglkw9TGjcAczZFI/lnQ1uyj+D5YKtiMzdtuaenuRcFerj76D+zNpJ0N3BMQnzdAdD5MNu+OqzOTXr23BRQBrzOihxojhQQl/eRvMefrZDvyM3jic2DMsiO9zo5DnhDQZ+ibSDsIUttvu4hjAhSOzBa1uDN+/dQFPLJ1Hu7s/amQdLQ2ci/kGTs9sIZUNpE6NJtYPX9rEmdktpDMMNmiDt8ohrr0aisw+JaxX1tSMlRuj2mwXFyWNpoOWF9XgRtJHJg0MTyZx8UoEly82MZz10GpF8c3vnMK/+/JlLCzdCdJ6Ko/G0Lv/ueL4N12s4x/94hv46Q/dEln9ZIzvNLCxlUSjHUMqQZol38NAFCxTiUDq1KpbMdxaSYuy5dR4U1gNrHvhAo0LP7vgIhB87XoBr1zNY6zQwEjew1CmjeFME6ETojGXQe2vJxHcSMPlquqwwVJzISIcwkya1KTdmUnrv16bVeNYwho1Cousrq72fMhkvohGBaj1QBSzVibIw885dnCc4aZ+jCogIt5mNLHu+4z7EFwJnTEWE8DG/9txzdKveSwBoD0fa+bOnjuHmdlZaQvHRVIdmaXjfhQR4Q+l/Qno+DfWsI2Njd3zTJr2JwOiFNpxkU5y3mDGNUCj5UlfZZIxxKnCY6icAsT6bgTny64FaSc10N3leZhVo68blR8Zhg39zslJ8Ec6iA+tIn+hhMIM4Jd1rZgqAHmKZtgSGLmGCEKH0ZkomDEJkUB7pY6t57fQWqW6hQnkDAHcza/oYp70xegZDUDSV61MAQrqEBjKnRXBMjHAHjWRY6cEU7iOzZnEgJF871870luNIJAiIzJOmgyWnS9t91umR49xwj/03Xz7d56D302REHqb7VyDWmVEHi6MWSPssfM2y34G6LJNHPdZU1ec1DIgzgWkK7KdzITRgqBHyTY12zZ4YOcTC9TYp4x50TeOmTSaWe82PkkMpy8zaoGgZOykw/sYOPr69DzYhBLKtTtFSDpAdljpjnwmxLXIqMT3rtuAtPLbSnf84mPbxUp3+eLtdbhI8KcriBfmMD5Nk1uNREy9xxQG2g63D1d/LSuBFv0jbgHrz/XVl3GRT58FBvKYBaPcvqH1UIKfN8Yr6/6JUaVAMqvGzJk8x0TcpnZNHhIiaZ7TpHLlARL57b07ZTtStcs+28kAzSQYQEp65mGydSdxKwjSSqtJQ3PQMxJ0HRak0fA6m/WRyXbE5JoKaZVyHPW6LqL4Iq62Ajy56qNmQBrXxwmj9MYsGIVEcskQpwukxzlYqrhodByk46GAuShBCovhCWQjDsaTDvIxFxstZs9Y10TVRwdbFIEwYDrmhLg8Oo7Z/EjP1PNu+0sl+K2ZtTo/8ha+Wf4OxlKXxeOl6i1ghpmyeNEI0Tto+VW8tvFNDEVPIYezqG42RJK6Wqmi3qrB86tIkcYYSSqtDy2hryRQkLoyTqdcdCQSjAx3UaNUE8NRcND2ahI1EipgENxWHK4TMn9UXl/AVc/PzlA6jCQ9wRpHNWav+EyTuiiDsTmnBV28obovF3/K++UCxy5ybGTbLpwkwm1eAruQEpEOWWQp6OSixxb7z8/N4Zvf+HO88MKzaHdaPfENoSZaMEYFxeEoEhnNivV+RBBBa8W0To3iA2osbWkbivaOQlH88QBpfqaBxuwSOtmaBi3MwrpFpdPGtgy+XRDwt/Ug659s7gB4fZHU/uGqfwFgA1i9iXbnixYCN1YcND0Hp8a5YNz2PWQb6I3GrF0mGSDNyKppOyfaUsVBoxtDKsXAAfDD1dP4weIhQBopj4mu1HeNFtoifHRqZgsXzlQxM1WX30M5T8MsUvdK5U6NivPHAht9vnuvjVDCSDvsdCPG5y0qReapVFdEknLZLtLJAN/+/jT+zR9dwZtzQ5INk/nErCasyuNudWkEaRNjDXzxc9fwuY8tIJ3UCKHG8pi5VzElkeSvx1AcaUnNGn0uSTNfWU9KsKxYaMo1S9DNLirMe8B7fHVuGG/cHMal0xWcP1VVIR84aHVdlN/IovzNcXTeSMEhiD02SLuzJm3v+V/HBIpy2KwaZfE5fnBssGDMmkzbbDzHNDuucD873vAzUZI16pBW5p/7MLMmtVnGlJrfK6DMHM9zaNBIqZfcCOSYISPVcWpqSv5OU23bNmbSSN9kVo+f810pTkyg8BbQHfv7VDza4hFkkgpQvU4XTY8+dC7SCc2m9b+79n/9IK1f0Olu58zjHs+nseatYqN5DadyPwnXjSlIOyEz60i0g8zoKkZOlUQ4Q+qWmJXK6qJcAModUSkXoZNB4OTgrXfRfLmMbsnTMhrG/FibRZBG4RAytmg98mEgkgW2/h5YfUVBCYVCbL2T7Z+dr1gvyLXboGsOYhCJIIg1YZyK11aAiUmlVNox9Cj9z69iNolm1sWpXV77vqlwv/NbKqe9JraNipGTU0p7pJ8wxVO4H6X1i6dNDZmhF/bGG9P/tgtsPVuEVkubWn82yrq/vnbxPtwmorujzfsFGpmZY3t4P6sbCgTZvwTWxVNaSyhMHukoTe5IxpXZQao7Js6jHXknZ9JIUclUkB2bQ3GGanFAZESBk2z0IuDLwE5hSpTKw4bLyhQLM2k0tGM2jeIhpCcyg0ahEKahWegp1EIDrGJWbp9iaD6QGAGGLik1kjVoMqkGQKoIpGf1garPA96GArfeC7yPQMBRXhBZUJsIcy+CcVDoescX9EcdDvvdrZaL0lpS6sx2bgTOBGuyiGFUtnt7hk0ykpEAhYKHVNrXGrQAqFajqFaJZHUhuNrUmjSCNPviSjYtypo09ULj4iMRCZGir5WJMNO6gJ9JTRIDGaRpuA6mUg4m0y5KrRDrzUDojZWuI6IhjNQIvQ4hHhwr4tzICYO0nnCIzaRBvMPS0YLUcumiblsRi9Scqxt/g7++/j9huP0Ixv0PI2wnVKnMFLUTGNG8k6BFCtzDNprBOuLOMFLxISTSEaQzKak5q1QrWF8vCdWK/et3SSe8E5z1Bn/SS2M0vlW/ISncZzbNSJiKN5EBUiwup7y+iHGIobZKKEvUSeq5tJBcvKwM3VESy6YonAsaW9RvQRepQhak2aycACYR/tAMGwv9ubFujcIh3/67r+H1uWfhprtIDkVNBkxFOgjUWCfGejGCMVIdrdm0WQmbmoqjALHDvi0ns59m0k6W7uhnG9gcX8YKasjRCDqjdb3VuiPeZqQfjg4pOGLWilkygiVmiPqzXneOAapKywJ3vr3pBI3IdS+lODpgRJfZMTGktgDRvOg2U/bSzSjqrQguz3bR4ntqvNYIvF6Zi6LTDXF5piuZNntutvPqYhSBE0VxxMVyPY9nVs5gbmscXQlSbG92rNp+7kmT8wXAEKgN5zxMTjYwPdHA6ekt8U8bG2n1/DaDdihBvuQQUDhlFiiGVcDMEzuJNbnsg8pWDPUGxTZ8UdGjHD4B2vX5HPLZNs6dquPxH03ij792HtduEqRR0ZTjmvqZ2UFwt0AYv4teaL/62TfxuY/NC6WRC2jW+AodlPYCyS7ml7N47XpeMnenpmoYzbeldo3tYV9YiiXb1WhGxKOSoI3nJyWd52p3IkILpRon/8+/LaylsPh8HpEncojNU1nrbkDawZm0XSYdEfEgQGO92tLSkoAeqTGj+BDpjhHWuer9tyBKnxnjgyhsBFWR5YWJYAXvn6jOOkJv7B/3OGZZqX8eovWvSvG2n4scv+NgeHhY/M8oFsJN1B7rdRlzKEgikv6bmzKmDQ8NIZ/Pyzn6lRVPZhTZ+yxiW5MkxVGv1+uwPtTXmnL6g3FxxCfRsCD0HVW6o61JO4n23q4mebTFDIORFBGhPc2ZoQ9rrfcJZtII0rJjq5g8WxLVQrVTMQynvbpWxjTOgQl46y7qL3vorHeVbteHsmQ8NeIeyfcAsWmg9hSw8oICQIKq/cbcQz0fZB80db1FwMMaVNbUzswC+ZHjgTR99pUiPWySGIdqywE7EaRRjGSsCKwsAVt14MyDWme38LoCrcmzmuEiwLJdeRs+tRkwJk0IARpKd2Ttms0QqmIC15xHe9Zs83k+MfAuA5vLCqhJcd+k0fcMMFI0NXpcYxq2m3gwi9Da2yzB/90vPhpS3vxebqQ7JocryJ+aw5lz9DhSsz6fdWKs3aLBNEEBA1tEsMw+88fO1SaFWZsHKlcBevx26F5uJIh9ioew6NBK6BNAkFoT1ygKXypK9BMdUyBExnfKRj8E5B/RjBxFSbbeMGIfFqEfMcp4+8rizmiNSIQbLqxE/A/b7Yyw0laAL64pFD/M/SLw2txMiArjXt9FgMZ6tdoWaR63gzmp/4j7EskVCrvDwYPF2prp4aKNAh9PrPiS6eIuLLki9VOCegbIyWLdAXLMgkhkGxiisbUbYKvroBmQL68y7LNpBxeGQ6w2Q7xZgdSxcR21TPNcZpUotBEA7yneg5q0HZk09jG9aGwNhQ4xOtJwsuck/uz1b+G563+JSLOI0egDSMZyGhk2imQWJFkzV9aT0Ug6EU9ivDiBrt8G6UDtpodajQsM1pvp3d19MtU/Uh4/RtpPMo50OoM0R3NDCbLZL1IKa/WaLEq4LzNyWjemYh1CXaJ4h4BPGhl3jZ9QV4CWXTzZTJoFaXbBJOcwtSS8Pm68dhbmc1HDgbndbiEWjWGiOIm12hy+9cy/x6vLTwBxD7FkVNUTTZqmFxgjyJOX9DBP+f21j4K0k5XgD7INrI8t42a7Lpm0mXHNSrXJn287iEe3a8SapDF6DjKsNesDadvP1HZ/CRDzHNxcduRcZyZCDGeMLyEzTh0HW5RyNpk5gq50sg/ImVMtlNOotpMYSbfw+o0Omu0QH7jCLGoEN5YjSMZ8nCl2b6t9YwH+QjmDWtNFLt7CanMYPyxdwmKzCD/cG6RZOiGBSiHfwrnJMsZHmiIGk812MFWs49GH13F2tob6lqJKKkiWrgHxDDB20Uy8gSPZKV4bqYNB4Eo9Sm0rilIlhfywh+GhDhaX06g1oqhvOthaBtbrWTw/P4m1hSg2yglstLLaXsE7GviyiwkLLlnbZoESFR1//XPX8MufuWHk9120Oe6K2i3pjwGW1zN4+qUxEUi5craMQq6FoRxNobdpSK12FM+9NoJr80N48MImHjxfFgAnRuJc7DAIZ+4P3ysxyG5EUXptCPVvF+BfTSPsHB2kbQuH7F+Ttuda2BTJUMijVCoJBZK/GfCxNWoCuFi7YjJg1gdM1scMLBnAxqCXgBEyCeifxnhvqyXjqQVhFuhZ0RCb2afEvlgE9IqHVNmRqo2nT5+WcZC0Ro79pDhyDKUxNo/nzaTAEtuZLxQkSGbVKu/5aORQQVqzafGYesa1OwEqzQ1sdW9gZvgKkpEhBAEDq6Yq3KFIl9vzSbvbNvLcjXYVjVYT6UQGuXT+0EqRfCpb3U2sN99ALjaBfOr8ifukUYI/U1jF5LmSUOb2SViZidYkBeRF0Tqx+qtAZx1wCRSYFGAGjfVnhg3ABbyb0Uwag/sblNbPnQxI41hBnzJuzPRQTp8gjUCI8vt3U07I16fvkb/bR0FYCcykjY4CczeV8njmIZXgX3gVyI0paJPx0bBcJCPGj+wAZdb3FsEJO8Bktbg2FxE+WduzNEQpqHtu5lySDLEsOPqgcu3fVs88ArXpM8BQHli8rmq4BQqOmlo7JoUEe5jaOkrwl95WCf4vPcbw+V3frP1OQJCWKFQwfHoOZx7WjEt9Ddgy2bBWGQhqwPg5IMuXimCNP30gjV5jtTmgelW/yVIcRZlFVeEVkJmVXpRpYaYwKZNKOU0a67HOh5xiPgRMJc8Aww8oZbLyqpH31zruu94kM2i7NQTiI5q5ayyreMnuKffdv5YvLW0CPFODd9jFK0FaeTMhio57gTRmy5gpIzXSNwbW/a1QDrURgJBozHbnEHBR0IN0x7IXIhsHzhWUu7pWY5SPmR31vKLq4zApbSZiFSdlyYUANEb5bPuYSZvNKki7WqWtgY90NMSbVRcbTRZHh6BX8SPjRZHgj7Iu667vFsE5Jfj/iZHgV7ojNy8gxSxhjD8tla+DSrkiheULizdEul6UElnrJTRaGo1aiWPjy+Oz1qRtAIk+HLF4DK1m2wh4KHXwwCin68OJsE4lj1Qio8X2kYgYRhNwaa5Ro22tZgv1uqqXiWKiKcYXEBnhwpE1Hr5IjvN6+W96pdHIWvzLDJWSWUEuduyCx0aixW/IV680bqQMTc/MYmy8iEwmLQIAXOzwuPzQCK6vv4CvPPV7eOHm38LrNsX4W+77PjeQWT9SMKV27sCX5sDp+ASelP1PcS9AGjNpjeklbCVqIoZBoGStPmxhuKWhCOOzFxzZbmu9RUoiM2z0f9nucAqClCoaeR8fDnsS0jyy1SFwB2pNZtscDKVDFHIKAmwhOoFb1Uuh0Y0j7ni4Nu9jaT3EpRkfM2ZBQQofgaRtqy3urrRi+OEbUbSbXZyejuBa4yJ+VDp3m5m1BRs2M9Wr+YLK7V86XRYwQ/TKbMLEaAOf+NASrlyk8bvWTyaTgXjpcExOGHNXoeN0XBnzllbSKG0kMT22JYCO5tAjI55k40hprDciyDs1bF4Hrq6N4cbWKKIbDWxuxPDs+mn4EXqRdUVGv+kxI0QWQRfpmIdWN4qGl5BrZzZrrNDElz53Db/2ueuSAaSoQCDpZ9ZjhEK1fHMhh5euFjA+0sL7LpWQinckgClWFEasZWktgz/+5jnZ9xc+dRMffWxFAmqsZ6O4E+1SOLaTYsm+Y99E4yEaN9K49adFlF8YOh5IC4264yFq0vZdE5iMGCmQBGqLi4sCfLgRnInUPtkIlN1nFt9QG63wBZ9gji12vLQZLQme+b5k1Pg3S6W056WCYy6XkwwZ/84xy45fFCMZGqbCbkyomQw88e88NzN+3AjkCNaYVSOTQkYc15VzClhTDvo9HWfYbkrvsxaNNbgcFqvNGiqtVYxnJ5GOU9GXm7E3QSCZ3lAWVXe3cQxeLs3huz/6Oiq1DRQLM/j5D38JKSnsOXhTquMKVuuvYCb3PvECFcNrv3uiNWmJ3Bomz69JFkemDbMW66db69rGtLlPRZj+uvVXFKxFKI1fAHxWIVQAh4qFDJa0VNNAMpVcJ7RU2t0KbRzcE3vvwXYx48XxivRJAra568DEFDBCMY27eLzsGHw37es/VjJpJQWQy4tqRTAypdkwGkVT/IMg7bZs5Has+/ZmWIAl0RiT0GAVh1Zr9NA2a9duo0HaNQSP4frdUsBt0kYUqlW4hDXJtBwYGVVATcEXesHx37L1A0YzTUom7e0FaVTyuPc+abF0BYUzczj/8VCKAl//DrCxpACLXFAW7U1dAq58miOhLZYwKciuAjSqOXYI6AyQstL7chNpqkqKPyOSLGAnZZLSm1S/airdkbVqBHmsX5OyHKrXkGscBTpbffL7J7HW68vrEhAOPwgMXwE2X1RqpTxMR9j1TthjAAAgAElEQVR4TQJCj3CrSNUprSV2pTv2f7UYzfb7ou3RLqlP6RsgCNI2WiGeXOtiox1iIhfiI2d9bDUdPL8YEUU4i1MzUWCCAhAuhL7IzBlDKXo6EaMHPbCnUi6KaRcrzRC3GgFyUapVhVjmIrNDSg/QMCDtwZMGaXdk0kLMbz2JQvIs0tFxUM2wUa9haWlZ6s5USUzDLQQkHY8GnRpJl8VC15OM2aTx2SmXyxLp5aKAPzb7dCAwMz1EZchUOim0QE6KFB7xuwr+mBWjiqP1q/G8ttRn+CDdkiAzIoufhErYGTpbA/VmVYRJKGRCGorXbQndUmo2jeiHRqFj4sUmapbtthTsW+EPLqJIFTp9+gymT52ShczOa4pFYnjt1jP4k8f/V7w49/fqk2YU3vZ6DXhNudQIWBvZ8Oq9xdRe++t3GpnpE4HuR3hB+8Z4m0k7MeGQjJpZB8O3m1nv1Tq+I6IoJoDNkTqnetvBWpk1LQrGxC/MjCUEWvyx77YElANgaYN1L0CWtHLacCTUyJov7eYWayapDgnxOItFmdEL8OwbDt5cdHDllI+HzwWg/QYP8Ij7BWCYd9549Dz+cgRLJRfvuejgln8BP1iiT9q2cIjI2hvKVu96TUh2fLSJyfGmgJNMWqXsi7kaPvXBBTz4SJU+IHr9MVKAd4+oE9C8/uYwqrWY1HBFIwFWNlJIJn2pdytX4/C8COJOB141RLMewa21HG6+ksAbV4fwWn0a2bwv9WUEepUaveAiUqtGwQ6vG0GlnpRrUHXHOv7RL7yGz3/mJmLJUEAi2xYxtMm5xSy+9t0zeP3GMD7xgWVRgRzOeKpaZu4R91+vJPHMS6NoexHJpNEYm8qQ7OSWF0EyriBtsxJDsxXB2IiHdNZH7Xoai18uonpckHaABP/R3xhIvRezaYu3bmF9fV3AVy8zZURArMAIH1KrPst/Eygxa2YDSFp/pwCuX2SEYwOVG6enphA6DF5uypg1Nj7ek/63mScJQhlmAMdLS5HktXGsJUijIiW/s1IuS7ZNhEwcRxgEPMae6zj9cZhjGLyKx0lxbCAZS8MJk2gyHQ4qrMZFZITU9abXxFZ3UWhFufgpEbe6G4oCrVuefuV7+OPv/AEeOfcBPHftaXzhE7+NTzz6c6IqfPDGsgVPfNNS0WExtJZ54CRBWtRHZmQDExfXMHY6gN/yRcmbcUoRCSUtvKZS8sOjtzOa5NlZB2oEaevbugUS2Cco6y9bOYno8C4dJmUl1FgAkM0Bm+vA6rLSHZn9sePAwX197/fgHEAz7PFJBWgEagwoca3KLFthEpi5cAjWmOlfEfyyfczHmfNGP3DivGaE1eRGmoSLBVi3xXH7gDnbSUCpJTsqeGLjKRMTCtL2ylXdByDt3mfS+FpEkxUUTs3h8sdDVD3g+a+qkkvKmNBtlQCyRn7ql5njZThNU8tMQXI9xwxUYx5oMRPFoBbrcfIaXWRNmoBzczM5DlGin7VorEOjV1pqSimPrRVV1GEtmng3rBq+bF+9hVWvObYKI6mbVA3LKy1Tvm9Sv3PruqbH7zj3ARL9OwHSYV4/8Ukz6o4ChXrCEncRiun74n6QRg+zTDzETD6Uhd16zZX6M+6TjgEjtE7ghOsAdd+FR1UkodzpfSONizRJ+qSNpSNYbwVYqAVCbZSskK+1Lh3SOwSkjePK6MjJZtL6QZrDajqg3JxHFGm0agHWVlexsbEh4IdUGTsRi3eYH/TkoIViFY8rdTEIURgZkYUIC9QtSDtKAbdMyIk4Uqm0LA4I1iLRmFANufjgpFdrriPmZBCLJtH0qvBaWo8WTdBAdxLDQwWJTm/Vqmi3mvC7IeqNiig+xiMZyRSyZo2UR05Ikn1jjF+8w2hwzsXk7fL6jDiT7jM5OSnZM0ahed27bfEoQdrT+OPH/xfMr70h0dN6qyygcG+QRrn1FCKxrihFqifUnc8uDbVlQkvmBaw22lvoHoUXfJiX6ZD7aCbtZGvSxMz61BL8nIK0/Ta+S2sVR+rVKNC0XnExORLgVDGQejWCpVyKNV1KgSOwYc3ZbhFWSutXG1SA1Jo0Hscd+X5XWTfQAeZXXdzaTOLKGQcPzDSxvK42G9NjQDFPw3T6AEbw+jyFHwKcnWLdlQZl+PwSOHICjacS+NH6Jfxw9Sw6OyT4I67OtqytdVylXvM6sxkP6VRX6rUou0+gNpmu4icuL+Hcg03EslT/o98f1U93Z4uQ4n1jIQeaZM+MbsHrRLDZSMpzn0t3pD6NdV6kF95cyGIo0UK5nMCf/+VpvPRaAd1oHLMzNYwNN7G6kcLSaha1ButDITVhZB7wnJJJ8x1MjtXxj3/pFfzyp+fgBREsr6UFuFL1kdTzm4s5fO27p3FjYQif+qlFfOonF8XnjOfhD73TuB8zjF5XxyhmyVhvRIEUsh4I3HhvCVBJ1eS+tCeIJwLUb6Sx+NUiqs8fM5MmIC1vfNL2luA/5Osiu0ktraETUv3x1q1bUrdGOqOlMnLs4tjCrJUFZmrWrDVm7GBSusW30liGyGcco/J5keQnKOMxZEBQwISfU9WRwMoGlaxXm22X/T9/c/xmho7BKmbNGKQTj7VUSnzYSI/k+ZmRY6DKKlAepS8Ovy/foA58t4p8ehipWBbNdhP1dgvJaAYZBuOkrrSFur+Cht9EIpJHJjaOKNXRjrlRnfjVm8/imz/4Y0yNncW3nvhTfPL9P4d//Ln/QgJ5h9sMY0QAtY4pYfcE1R2jAVIjNRQfaGH8tIPKYhULL3bQrncQjZParIkBGl2fuWIk403D7wBpVhvBTj12/D3KEuqIQX+2j35mjHAn08DCgoJKoeUVVDyEqrR3Q3s83H3afy+OaQRi5Q2t6aJyJBV0CXzrFRX/mL6g2bR+Vlmvro99yx+TAbNTdk8XgmJPxiqg1xIrMmj7f6cIzC73RWj9NM1uqY8dARr/zWGDn4+NAVl6S+5BKLwPQNqjWoRwDzehO+bLGD03jzOPqZLfa38FtDeAs5eVc7s6DxQmgAvvVXl+qUnjWEIGGSk3C0pHZCaNwIf3IprTqIIoO/at3/gQsH42MaZm1yIIYjx6xA+hC8RZUGoybb2FD0FFSs2teUyLju/HYILyOyRzdkmlXzee01o3BprEU9ie0xbhBNoefk4q5EELscPeKoI0SvBbpbF7AdLWWyGeWuti07Nm1ixQ1ufJgq9iLsRUFui0lN5Geg/BFxfUpPjwepktIxVyNB1BLhFB3fOxXA9Q8V3EjQdMhAtwyr4GwIPjRZwy6o4n8fTeTnec0myY30WlvIVbt+Yl8koKDLNIcRNF5WKANVdccvK3FKDDkUn83PnzEhWmdDMv2tZdEcxZyo720X6t52I6LlRGidzGtEhdSFxSf0LQRBQVoBM0EBWjakfAVyKaQJCsoJ1YxMXxj8MNkqiWt1DerKBNbkbATGcNXaeGpJtHJEwITYhAjbRHyaTRo058o5g1U044f1iLUSA4m55CsTiBoaFhAZESxaZ/m7TPPtz8n4su6nhh/nv4+pN/iFulm7K4IUAkwNwfdLDmRGe5O7O9KoqQimflO7OJYXTCDraam/DNiE/jVFkK9EVFSOPUvj/Gy33Ay6cg7WRr0gSkzS7BN2bWB73/9aZSFdfKLl5fcDA7FuLhc770kSgIRmmtsB3dtI+gKB3aoZRmrF0CDFXj5aKfWTQKiyysOSI2QrGSuVUXpWoUV06HODfRFbBDih/vfyLqS51V24/gjQUal/uYHIvCd5MoV33MLXooZH08cBoI3AT+buECnlo+dwdIi0e6Qh/0/BjkKkwj0+kOMil6RXUxOd7AqZkaTk9W8cjFdZw9W4cPVyiIzIpRxn63jddFOjiXvN3NLpqtKJqJlAC7kTzpwgq4OgRvlThy2Q5ev5rHn371tAiHdCIxUZJkO2g6vVlJyr7W2FrAkxNgKN4QkJnKhfjNX3gDX/jMDemjUpnWHRBqJWvjCLBKGwlsVaMYzrUxOuYhFiPZxcGtlQwWljOYnarj9BQFLawYghlvjReTUBzl/kWkTZm0L1nODue7xQTWvsZMWg4ha+GOsthkB/YyacerSdvv2eXYRnYBx1oCNdIgRVLfUCCZobIZNevFyDGLAE/eO7Nq5XksPTKbychYzDGbWTAG2gjSGGzjZ9PT0zh79qwYU+83FkvtlzHOJkCzbZX63CAQLzVhHBiqJPcnBZKAzYouHfTeHvXvMn45PrKpFJJxFxVvGdVGBZnILHKpnChByi1DgNXGLVyvPIHTQx/ESPKcUNmPs3HcXirdwN+/8FdY31rD3z33l/jFj/4WvvTp//SY2UMztjOTdkLqjszGRIcCjF9JYOrSBKrrIVavryOoUVG1Bq/poVkLMD7dwekrQR+RTKmjnY1QatIkk3bYbrLT3S6dKkF/45V2mD63NWlc93JJQUEOK4tPkEGz+qmZk60tO0y7dh0/O8BWRTN8XOqsLAO5vEroM1M5dQZg6ZFVSrcCgaz7kgCw0WmQjJjVabDT8glNzzp+q7ol2V1tEcrS9Tb/PT5+v4O0t0KC3w0RzZSROzOPCx9hMQBQvgHUFoHiLNCs68/opBZKio0XARozaqx/YEbjTRX3kOLpPjQtzJf+SIVZ88rcY5Qa7VosPqT7kgK5GxDifqRJDl0EmvTSWT4eSCMIHHpQhUkIKkvPAF0WnlLAJLMtZmLr53iBBJQEd716teO+NX3H7cykHfaUO9XU9jpOaDcGpLEmjf+n5D5/c1Bh98tnUSCfAFJidKyrAtIduaCTfSUaojUr4ykXo6kIyu0Aa40AbRaLUrWrG2DYpalniDXPxeWxCVwYOdmatMlf/h2M//xvw82PSc0ZKTgEWaQpcnKyqmGcgFmoLrSYsI3R0XFsrq/LgiIaiQvt8PIDD+DW/LwsBqyKWDdoS8Yt6sbkNz+3PmU7ARv7IpIIMJwdE48x1pDVvXW0/TIyERb7UOUtjpibQuCr2p8uYuISPSaIakdW8eb63yDXfVDUUStbG+i2+AI5orYYuqzz6sJlVIRgj+9G15OslQY4LZgxiyAnglQ6heJkEbOnTmFkdFzonLbtssgxKV/Wu/FVJJ0l6sZRar2KZ25+A3/77F/i5vI1dHxGyZU0TvC1ry3EHpFIkjTVTFszaQStrJlQUMn+iSCTyEu2rt2hdLaqTg6lRuCHXbQ9ynXz2k4C5utb0g/STo7uWEf71LJm0vbZbPBHaaqq2mgzYTStZhaN71Iivq3UyM9WxXjaQTGvlEYJpLB4veUIbTKbCrFecVCuOQLMXrgeweJ6BI9e9DFR0GwZhUzEBcJQE1U5lu+09m61GZNgUZpy8n4CT77s4umXfFw8DTx4IYFEIoLXy9P44eqZO3zSqKCYiHXEXLrdZc2XTvDRWCAKiflcG6emayIgks128ejDJTx4sSyWIQRMqURH9mWgX9fxBtRIIMZQz7k48xwBNbVOUlQWC/m2iINQKIn1Y6x9o8DI974/ib/8xgQWVrIoB1nJhNmxvNFUYYmIyxM7aPsxpKMeLhRWJQtWcXL4lc/dwK/8zHWkk10JqvBYW/crANQHmlWtc6GXaDytVMnltRRWSmlRsSwMeajWo3IOAkRunSawuahy4yMzNHqnETQBi4tqLS7Z1WTZRe2vRgWkBczEHRGkHcUn7bDzTf9+VpSIlEKCtIWFBalV4zjJgBX9IAl6NOilNYekmkswSZgZ6u3IjBv/xizZeLEoYy2DbJubm5LxIhuC+5Ll8MADD4ik/v4Bs+2AmggomZw+gRvPx3tOUMb/83tsFo1zAsEga9t67T5Ox+xxDHtA/NNS9PtqoUMFXz8lwbt0QsWlmK6odWpYbbyJocQ0MrGxvrGddZBtybhlU0P6ucRN9R2xBtT26zmWvnLjh3ji5e9gKD2C//s//u/46ff/Ev7pl/673RFNX9lH7xLkM1USbnl1kEI5nCqg8vzjmPsX/w065ZKalx9nI0CPxxAvjqBweRaFySEEfhRtfwhut4QE5oD2PLz6FtzuMoayVUQT7DuK9/gIWgE6myGaZDytbVPv9m3KTl9cu7NMBkCcQSiW3Wwcfj1pfc1YR0Xjeq57OS0zC0RVQtZRHfXdPU537neMTPc0tBb7JEjNM0VESI4hmBweB5KsAe4aT2IOk1Rt5tNFNXajkinPW38ZT38S44QaLcsSamGQAeLpPEDgxn7OD2t2cq94+duu7vg3X3zfvTezZpYkW0G6OI+J0yEcrgHNjeO70SIlsKtFkcNUWZHVncmo0XQ6ACo3gM3XFcCJE/qI1qCxuFOcw6kU6SoY4rERZuAYWaSnBQcbAoWH9G+16waoGR+E2yYJggzeMN7AXZQUZeja6ddgPrNrPcnksS4ur1RN0h2llszQIKUcp/+h5DVxbu/n157Aw0kJ/tUVcup1qD1Mpp5ZT1KDWFQvsor7bBwkNtsBnlrzsUH+ophZh0JbJEBjnQtf4G5AhTVgSIRD6J2mCzhfzIxVTETeyxAiv19MOnLehueDavQVqsxxgRkGcsxW15VMGoVDYicoHDL1+X+CoU//OtYIEFfX0Gg2ZOFP2iJrFOhLwywTVRM1OkMjWh+XrlzE0so8tspU/0oKCLvy4ANYmJ8XkCcgTQymW6JOSdDC6K+N+IpKmVU0NHVgqWQKqSwXi2l4XkMWzXVvBV5Yw7DUFsSl7yIRZgEcpFIZMVjlooP/J/1mY2MFK6Ub8BqO0BtbNAoJaYoaF28dImQbwLAm2axl6/Jl7MvyCYUnncLExBTGJvLopleRSMUxmXkYcYdeb8Yryq5VHVJKaHRNNSaKqETQDet4aeEH+Iun/xAvzT0Br9sWnzNdERzNYJ1PWiwSx1ByDO1OHXWPXlCkZ5p3vTd7EYzGJYPjyyyg9BoafHNEZhu7Ae/hEQtE93knFKRZumMaeS9ynGT8bd9A4ZAW6Y57ZNLYi8wub1QACoSw5ixHKWgjIMOTCcXHTH7Gn9zUJQLzK64AuNlxHqc1YJTef+5aBKWqg4fP0Dw6RK3hoFgI8catCF6cT0k92tmxJi7NdjGSMwBIAJ5muzRzb6S/KVPvh+h4Ss0jJXNzy0XDGUa9E8NQooulzim8uD4rNW7WHp2tiUZ8yZZxbGq2GeDQiZ6y86QUMrtFU2tmy/jz/ivLeO+lEsJ4BFvNBIaSLYzk2whZiEcfRwqNqPK+LHzarFGmbUjeQY1+ZGspCRyMjzXlu1iHxpqz7BCfIRff/OtZ/NFXzoHiHSHfIyOoRIPtbMJDKuah3oyh1k5I9o90QypYEgincwH+4S9dxec/c0Nk/nlfbJ0MgZjanYVqUM2gnngCmrb6lJ/n+0vPQ1eomOmkL4CSG9XLauv66GRHNIKtGymlpJ878BfjWP3zcVSE7niMTJoRDin89BdQ+NnfAhJ80E4o5N176hW4cszd3CxjaWlRsl9kKkhtrAFqlu5IWreAM1LUmf03JtcMRDFoI7W4iYTUFPM3s1tUvSWAGh8v4vTZM0j0S6HKBG8n+ttf9v55VOwEDIAkCGM7atWqMB/SRrKfgM36WCYSSaQzaeNpeUR0vMuYI7WMAkZDJBJRpEgHJf2dwiktrY9OJ9WahSUCUgduK8BN8Q7HzZXNRVxfegMfuPJRmRtEEl/eY6r/3g6WSId/ff55fPl7/0Yo/ysbc3jfpQ/hP/uV/3qb5WHaKuSLkLlvjgWa1VMgrDZMFKm6ufwm1suL+NjDP43N557A/L/8b9Eprx870yfAPRZFfDSFzGQCicwQwngRoTsE32vA9dfgekvwGixMKmNkpIzCZAJhZBiuvwmns4HOuo/6a2ZtebvQ7J4jfz9d/DZcyjIOiuF5aqq9W5mL3BPr72nfWHMSCxx4fgvcjotf95m2dv2TPOs7AqQSFDG1zvaBssJ99DrjPMJEA59NekyKVo0R9AtiLvzARYzvq601O6DM56ht3mt/e0/sHCjjv8nesYZuP8Ar6o6J8/DeLp+0r//Wh+8F6+e2vuLkmhrdQv7iMoZyIVxTWiFRV/50lXPLmqOp82Z8tA9HCgjjWkvG+jFyibnWjBcV6JECSeAVZ0FlVF8sDgBUUuQqhZRF+6BR4TE1yQwFUGdAxUxocsNsiyUPakCiGaf7fgn6kGyeMb8WSh9lWZnxM9EBOZfN9m3PkzpAWg5u3/fR6JoTKumfd3Bwj/GU2geSUZi1tagUpx82V8AFBRc/rOXYl4kn8vQQ/7IflbpYZyaNyc+oZtM8LRMQcOGzeN/UpkVdVXrkb3KCmU2jmIhn/NImUxGMJYFWN0A0COD5IW40HWwIYFYDbFIlzxbGcD6fV+nlw17cPn0ZdtoY/7l/iOr596PhxOF1OiILzYhet+Oh3qjJvWHxOaOlrDnYWN9Aq9XGgw8/iFJpGeulTXmQ4rEYzl28KNQagjSp52LWjBL3ooSoFBnuvK1cqItj7kc6Dc/PSb0btlBuziHljknUn8AilRiSdrU6VaE5zkzPYnriIlLJDCgtvbG+Lhm8Rr0hYiaU/LeRSx6XiJNPvFOFjAbUHbke0hl5Dc1mQwBfYXQUs7OnxDIgkYqi1H4Nnt/ARPJhJKO5PouC7YfaDiqajaN4RQwrlXn8xdN/gCevfhNNT9XV7LJBnjtX6XGHWb6QxhiPUkHS64mQ7Ly9ukjQQMDtg7AsG3reS8fiNO/xLEl8KXDwvnISP1lKYbij0uDH3pwQ3XQT7Zk1+Ln6nn3DyWepBKxXgekxB2PD2zWo+3033x36qvFxTBAQiHy70kIef8nF4y9FcOVUgI8+QiEMrV+rt4CNWkSAFlcdp8YDjOXVT43godWhJLrKwfP/NKyml9fmpocfvqYqk+89H+DSbIhaNyUZv0Skixc3zopXWsuPSa2cDMWB1s0RWFEIg/VdFPsQoB4leGSGxceZWQPSUl184MElPHR+U6iI1UYc4wVPRECkTktsIvSOUP2RmSYGlqS9caDZcrGwlEajEcPMZAPJRBf1Ks2PfaSzjGdG8K3vzuL/+fML2CgnpU08q1JFQySiXWQSHppeDFttVVmxsvwEfFNjDfzWL17Fz354Ad26grE07VWiLmoN2hWEyKaVXryzTrD3DIvHm/7w9bKLNqEUmRpe6wvVf+8J9hpzSSx9bQzVF7MIj51JG8L4T/8ixn7m19F2lCZ98pu+swxesfarVFrD4sItVCoVGU9FAZK2IkZBVui1pmbNshM4jolibaeDVDIp9bOjI6PCiBAhkVwOsThBW+L2LJp4VFI8ZGdBjBmtCIS6Xcmg8TcBGttDECl2J7EYPK8j9WuJZEL+X61UhRLPsZ21u/x9UObuoD5VlUdmFlUsKR6JimWMLmEoZkXRLYK2DjaaFVFGFsozqebtumTPyDbY3FrDm0uv45Gz70cikZaMmqWJ98K7Bp0SuNVbW7h262VUa1pT7PtdfPx9/0AClAye2Y3f22hpnd5QpqBsFN+T9vC85doGFtduotYo42Pv+SxqLz2F1lf/HULy5w7NM9yll6IRxIe7GJnZwHAxh632AyiXIui2thAR384O2pvLyBQymLmURiKygDBC2cQIot6r8EvrAtI61jf3oBuhS5MedVj+2T/oq2PRnaJv/MxSITVudF9tdh3bfysksEXfvSCKWKejnsemlIhrY+pKSAVDf39w7Sb2IY6s9V3hbvaVl+8AgveyE3ZLVhw0P3Nlu544A89Nv+X3iEEn59f/q/85ZJbinm68kXEPyXwNiSzgMqpgOKKyKGAGjBFNqjAWdjAR+YDHlMpB2VPuK3MCEz08R9PcbKsua7JfrC3jxkyabIaJRb8xgiKRszflMEcKpOv6ThtpI1PKKOh5OxypLwny0pq962XcjnSCvXfmJE6lMVJ0jrz1P837HOwFoRhPt0m5owcaM0GMghqHeQ1IOioMQrsEk2HTyULukBzDjBnBXDpKEMeaNdLgQoq0oxE4IhwiGUoT2crGk8iIotYxrm2X62G2JTFzATU+oLGEgD9GXn1mYbodoecxMktKISOopDRSlpnZtEIhD6/todlSCg3blMtl0Wq3ZeIWkMCslanZ2gaV+gDJIs7UckWiEVPDoGIDBGEei77drChzWToPHz4v2EIXDRSGixjKTAqIrNe2JELMxYPUatjVninQv0Pm345QIhGudCFdAEVEwl8XM0PIZDMC3vjMd4ImlwCIOZSc3h2EWOXHfiDGovP59TewvPmmTNaWSsPMSibm4aHCCs7kNhFzNSt24NbX9gP33bHDXRx64Fc5oYMRL4LxVhRxUjkPPGK/HUKEUR9Buokgvr9JIoU8KMIh0uMMlhgD6j2/30QxbW28pTmaV1ZEPRZLjmTlpkaYYd+mSXIMrjX12micLZYAkp2ikA1tE9QzjFkxvtdxt4vKli81bKx1mx335ZxRDgwSzHGwUs9hrUHQv12tz2Ull52a/VPDacUESmcguCKIE3VHCmq4wNRYXerJeB5mpyhHT7ENW3ptwQ7tDFgDxqBUIqF1mNyfaogEgqQSUpTDZu6knYGLW8sZvDk/JGwDnQ7YPu1lgkqrJMnrttOF/C2ESPVfOFPF9FgdnYaOaRxyeBADYyrkcufzbxM7SkXbTvTY/x/mEWP/dWtRNOZS6JQ5lhxnWRjCjcWRmj6N1Mw5kCxNMHCvNm0h77mCotpWrZfhEaEKEWTRcY4BISvmxHvCgJSq7HZlTMtksuIHyTGZIEmBki4OeuMB6+LaHSy8uIgbzy70FGx3Xp+o8xrxKNIZdRw3IihBIICMHyRSKXkG7JisSrlRoUCKXP9dbjS35o88E6T6qdKTWe+Q0UCas4dyfQM+s6BORP7MfiGbgX3EvttqlJFJ5CTrF4/xerYXOpybuD/7lvOhZihV+IdAr+01MDJUlP5XmxTdeF7S59mYXIYLuwBdqXfWQBy/n/XRpGiODRXRrWwgcmsODo+5q75hNs1HeqiNdE8Tqe4AAAb7SURBVJbermnUKg6CTheO4WSHHQ/J4TyyozQ62zRSfy4cprtaNXQqjlDyjrMq13tx+xrxjvOYl1jENrmW5SXfu9foLp8ye0N17OHd80MXEaMKbwNFMpwYhoJ5bZXGaB+JvjXzyTTorTkLm91mMNookb4136rfIqJGU7/7d+Fa+y16OliDZNbUNtXYC+hbwLPHmlscy20mis9/X9TQDpAynB8w7tkIo4042mjBXXW8/c7jdqPlNN+DgKTkZ47brkN2ykHvXv8tkXtoJxFz/v7xzO7bZ4shGbr+79Bz3P0Ed8flSRRSQ9hWSt9Ws8pikUXi0lgzwhq55+22bJsw62d9psz7Nbfv/vSfS5cP2wWYt5NW7d+o8MiJVyOo4ocm614dLXsTRu9ib0ffPTqDnTQMoLQRV33n9A6Y9Yzpey4M+BIe8iEx853WjN0uycTFYj7Rwqemr+LRsSXJqhxvAXn4ttzrPdlvJxM+6HtJDujsHviQBAADI2bQ3Odid8Zi+sFrL5jQ977a91eiovKqKHDbbZPn0VIfpQZFQRA3Ztks7VKfc6VF9rbDoOjeM3v7Y0jAZEHTQUOz9X20+++8Djm+t+g1xe2yyN3n7h7QdgIxAZwmkGUflJ3jYn9b+rtYTr/zxh32gSbIO4Tdyv6nY9DJFB8f4f0/bBN320/GRUPB66eA9acbb/u8h2T1nhGcsdM49uiYtvu8yM/btTZe/Par+NFfvCggZ8+5xnyh1NH1JwYkGKfH2Rq7/muyfztwsXKoDtPs2F6b1A1R8dKwKey18LcV+NI2GsGnXU60M+PXH3izu9vPdtKydM5Qxsid75a2e7v+zcytJ0GN6QUl6RGqio63vU9CjVUhLm2DZsR1MxVAd/NsHzTwmG+yMWbDAj3UHb8vd7Lj0c5H8W768D66UGsW9VY3ScpXxv75D0JmQgbboAeO3QNHwUv9j9rOgax/4dH/t93Of08e2WOetH+GPnYn7nXgfqsx0zH9k9pR7sV+bb1t1XGCF7UbuA4dDCda+PTsVTw2egtJgrTjhDBPsJl3faqTug+2IUd9NI+7iL9zJbU7ED/kIuSO0+3yyG7vo9n4o2y9btnRP4d9fo5yGdtN0y/rb+thMGXvVvZQll0SHuWK737fHvC8m1NZ+fS7Occxjt0PkBx8OhO0Mgh3t1eKIK1FkPYfX8EP//wFySDdk4DgwY19S/cwcg57fqf9+277HfbYvS+ob7A66gBwUC8d9GLuLLqy5zviOHRQM/b8+0HtO/aJBwe+E3qgUBiBM/7PHw/XBiDtnXA/B9cw6IEfzx54J4K0H887MWj1oAfe1T2wDdJexQ+/9vy7BqS9q2/64OIHPXCf9oBk0gYg7T69O4NmDXrg3dIDAtKa+PTMVTw2tvjOyKS9W+7d4DoHPfAO6oHbMmkC0vahO76DrntwKYMeGPTA/dcDA5B2/92TQYsGPfDu64FBJu3dd88HVzzogfuwBwaZtPvwpgyaNOiBd2kPDOiO79IbP7jsQQ/cVz0wyKTdV7dj0JhBD7xbe2AA0t6td35w3YMeuP96oDBSGNAd77/bMmjRoAfeZT0wyKS9y2744HIHPXB/9sAApN2f92XQqkEPvBt7QOmO/8Pjb50E/7uxlwfXPOiBQQ/s3wM2kybqjoOatMHjMuiBQQ+8PT0wAGlvT78PvnXQA4MeuLMHCoVBJm3wXAx6YNADb3sPuBiON/EZIxySiNIn7W1v1KABgx4Y9MC7rAd6IO2vKME/EA55l93+weUOeuC+6gHJpBX/x6fKq2+VmfV9dfmDxgx6YNAD90cPEKQ18DOzV/ETY4tIRDoIT9YK+v64zEErBj0w6IH7ugfUzLqF5771Mp7+s2cRUt3xvm7xoHGDHhj0wDu1B0ZGR+GM/u7ff2Hd675Tr3FwXYMeGPTAfd8DUeTiDfzs9DU8OrqEVKQLH9H7vtWDBg56YNAD76weiESA5lYbL3z7RTzztRfg+++s6xtczaAHBj3w49MDo6N5OPhn3xmshn587tmgpYMeeEf2wKcAfArfAz75jry8wUUNemDQAz8uPfA9beh3v/td4Ls/Lo0etHPQA4MeeMf1wKcwyOS/427q4IIGPTDogUEPDHpg0AP/f7t2UAMAAINAzL9rdBypA1ZeJCNAgAABAmkB79bp+oQnQIAAAQIECBAgQOBNwEh7a9Q9BAgQIECAAAECBAikBYy0dH3CEyBAgAABAgQIECDwJmCkvTXqHgIECBAgQIAAAQIE0gJGWro+4QkQIECAAAECBAgQeBMw0t4adQ8BAgQIECBAgAABAmkBIy1dn/AECBAgQIAAAQIECLwJGGlvjbqHAAECBAgQIECAAIG0gJGWrk94AgQIECBAgAABAgTeBAbbpz5cSSMPngAAAABJRU5ErkJggg==">
          <a:extLst>
            <a:ext uri="{FF2B5EF4-FFF2-40B4-BE49-F238E27FC236}">
              <a16:creationId xmlns:a16="http://schemas.microsoft.com/office/drawing/2014/main" id="{3669734B-7128-4809-8AB4-C5ADC98427AC}"/>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13</xdr:col>
      <xdr:colOff>609600</xdr:colOff>
      <xdr:row>6</xdr:row>
      <xdr:rowOff>92895</xdr:rowOff>
    </xdr:to>
    <xdr:pic>
      <xdr:nvPicPr>
        <xdr:cNvPr id="3" name="Picture 2" descr="Stratis Health - Rural Quality Improvement Technical Assistance ">
          <a:extLst>
            <a:ext uri="{FF2B5EF4-FFF2-40B4-BE49-F238E27FC236}">
              <a16:creationId xmlns:a16="http://schemas.microsoft.com/office/drawing/2014/main" id="{F9E17B11-D790-4256-B371-3AF6C88F15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343900" cy="12435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8</xdr:row>
      <xdr:rowOff>66675</xdr:rowOff>
    </xdr:from>
    <xdr:to>
      <xdr:col>4</xdr:col>
      <xdr:colOff>1162050</xdr:colOff>
      <xdr:row>8</xdr:row>
      <xdr:rowOff>314325</xdr:rowOff>
    </xdr:to>
    <xdr:sp macro="" textlink="">
      <xdr:nvSpPr>
        <xdr:cNvPr id="2" name="Arrow: Left 1">
          <a:extLst>
            <a:ext uri="{FF2B5EF4-FFF2-40B4-BE49-F238E27FC236}">
              <a16:creationId xmlns:a16="http://schemas.microsoft.com/office/drawing/2014/main" id="{10F7F783-BAF7-4809-9E0F-739969438D59}"/>
            </a:ext>
          </a:extLst>
        </xdr:cNvPr>
        <xdr:cNvSpPr/>
      </xdr:nvSpPr>
      <xdr:spPr>
        <a:xfrm>
          <a:off x="10677525" y="2562225"/>
          <a:ext cx="1009650" cy="2476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79EA9C-C6F9-45EF-A428-80F6E91D31E8}" name="Core" displayName="Core" ref="A1:N100" totalsRowShown="0">
  <autoFilter ref="A1:N100" xr:uid="{B02B726C-A707-489B-BC11-152E0D671319}"/>
  <tableColumns count="14">
    <tableColumn id="1" xr3:uid="{5E8F19D2-B13A-4B10-82A6-4625CD7D5516}" name="ccn" dataDxfId="2"/>
    <tableColumn id="2" xr3:uid="{CD5E9F40-3296-4928-AA1C-2BF4ABEE6333}" name="CAH Name"/>
    <tableColumn id="14" xr3:uid="{C4A257AE-9FFC-4956-947C-6C011C7681E9}" name="factype"/>
    <tableColumn id="3" xr3:uid="{CADD855B-5192-43DA-AB7A-7579BEEF772B}" name="state"/>
    <tableColumn id="4" xr3:uid="{C45590E2-6C24-4C47-8F42-57E8AF9B4524}" name="orgID"/>
    <tableColumn id="5" xr3:uid="{586C3CE3-007B-469F-A501-2F2A996F7854}" name="Leadership"/>
    <tableColumn id="6" xr3:uid="{6E3DCEC5-BB74-4C17-BD4A-C52650CFF23A}" name="Accountability"/>
    <tableColumn id="7" xr3:uid="{F1BCE0E0-69C9-49ED-B43F-34B8EC38BE7A}" name="Drug_Expertise"/>
    <tableColumn id="8" xr3:uid="{98D12BB8-08FC-4AD7-B62A-DFC9A628F7C1}" name="Act"/>
    <tableColumn id="9" xr3:uid="{70CBC601-078C-4FF4-9565-FC3C671E9FF1}" name="Track"/>
    <tableColumn id="10" xr3:uid="{9A1EE9AE-E801-460F-951F-94136F4D0096}" name="Report"/>
    <tableColumn id="11" xr3:uid="{57A253DB-F0F5-4CC0-9799-6ED8DC67FA12}" name="Educate"/>
    <tableColumn id="12" xr3:uid="{6B141611-69B4-4B71-9575-045DFC5FD417}" name="Core_Elements_Met"/>
    <tableColumn id="13" xr3:uid="{6B215971-B097-41A6-B6AA-D8233ACB2207}" name="Survey_year"/>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509B5C-99BA-4495-A7F7-A18EBC21C4A6}" name="Detailed" displayName="Detailed" ref="A1:AI100" totalsRowShown="0" headerRowDxfId="1" headerRowBorderDxfId="0">
  <autoFilter ref="A1:AI100" xr:uid="{1E12D3C4-8258-4D16-B3B4-14135EA0B304}"/>
  <tableColumns count="35">
    <tableColumn id="1" xr3:uid="{36196C69-D177-4E5F-8036-0AE18AC38030}" name="ccn"/>
    <tableColumn id="2" xr3:uid="{765E5BDD-1C5B-414B-8A25-D20737D152A4}" name="CAH Name"/>
    <tableColumn id="3" xr3:uid="{19519150-E535-4E00-8CA3-61AAA0CDC79D}" name="orgID"/>
    <tableColumn id="4" xr3:uid="{2428D538-E19F-40ED-AB26-33848640D9FB}" name="factype"/>
    <tableColumn id="5" xr3:uid="{07D6A731-CDBA-4821-9D58-DFFE2367A587}" name="state"/>
    <tableColumn id="6" xr3:uid="{8CEED387-164E-4E0A-80BE-DE59470E1489}" name="survey_year"/>
    <tableColumn id="7" xr3:uid="{85B6C2C0-C2C9-4AC4-AAA5-771F9DE77121}" name="absFormalSupport"/>
    <tableColumn id="8" xr3:uid="{BC13B26C-1ED0-4CDC-A687-4968C58FAC06}" name="absCommitCommun"/>
    <tableColumn id="9" xr3:uid="{ED8094A1-F6BD-4B7E-9F97-0198D05A98D0}" name="absCommitTrain"/>
    <tableColumn id="10" xr3:uid="{399B2622-D9EA-4405-B4D9-BF2CE6CF6BBA}" name="absCommitIT"/>
    <tableColumn id="11" xr3:uid="{65871FC4-C1FC-496B-B110-4543A144F41E}" name="absCommittee"/>
    <tableColumn id="12" xr3:uid="{865B1696-0636-4225-93E6-7A3E119CC089}" name="abxStewardPhyJob"/>
    <tableColumn id="13" xr3:uid="{5853CDCA-0BEA-4D03-81E8-238A66AD2CC3}" name="abxStewardPhar"/>
    <tableColumn id="14" xr3:uid="{F44AEB21-DC7B-45CD-AF76-B683EA01D137}" name="abxSteward"/>
    <tableColumn id="15" xr3:uid="{357CA238-EF91-4001-8A73-54B68F116CB8}" name="abxStewardPos"/>
    <tableColumn id="16" xr3:uid="{082801D5-62BA-4AA9-A848-E067F4B7DC35}" name="abxPharm"/>
    <tableColumn id="17" xr3:uid="{FBC1EF38-BA48-4D73-9111-6E1F43378050}" name="absFormalProcDoc"/>
    <tableColumn id="18" xr3:uid="{082EDF9D-39C3-4351-BDEB-4DD892FBE680}" name="absFormalProcReqDur"/>
    <tableColumn id="19" xr3:uid="{C1A68FA7-E88F-416D-A202-28A41BB208BD}" name="absFormalProcTreatTeam"/>
    <tableColumn id="20" xr3:uid="{867B73A4-09F5-4EA4-BBBF-84467BF99362}" name="absFormalProcStwrdTeam"/>
    <tableColumn id="21" xr3:uid="{58BA6198-A99A-4FBC-A8FD-2A2D66DFB0CF}" name="abxPriorAuth"/>
    <tableColumn id="22" xr3:uid="{B9974700-908A-443A-993E-74FCE347FCB5}" name="abxGuidelines"/>
    <tableColumn id="23" xr3:uid="{49E2F173-4020-44A2-83D8-B79D4BB6F74B}" name="abxIntervention"/>
    <tableColumn id="24" xr3:uid="{CE9C8453-952C-4DAC-AF8B-9DBA21343A65}" name="absFormalProcStwrdMonitor"/>
    <tableColumn id="25" xr3:uid="{153E03C3-A3B0-4BED-846C-BB30CCFCF266}" name="abxGuidelinesAdhere"/>
    <tableColumn id="26" xr3:uid="{B962DED9-EC61-4D14-AAE6-346FFE78ACF5}" name="abxMonResist"/>
    <tableColumn id="27" xr3:uid="{446146A4-41A8-4EDC-A2EA-9D8611E243B7}" name="abxMonDOT"/>
    <tableColumn id="28" xr3:uid="{E075113A-F1CE-44D9-AB00-27CC82FEC1C0}" name="abxMonDDD"/>
    <tableColumn id="29" xr3:uid="{159FF010-E8C0-4431-AB8F-1BCE9A3619AE}" name="abxMonPurch"/>
    <tableColumn id="30" xr3:uid="{383A0B74-2952-4A71-803C-F52D77BC683E}" name="abxUsageRpt"/>
    <tableColumn id="31" xr3:uid="{785AFACC-33F5-45C6-BB12-A6D08490A4E8}" name="abxUpdateLead"/>
    <tableColumn id="32" xr3:uid="{DA09816C-872F-4A38-9B27-5482E5E0CEAA}" name="abxUpdateStaff"/>
    <tableColumn id="33" xr3:uid="{45FF0EA3-7A04-486E-BFAE-51CD5E4C0E4F}" name="abxEdPrescribe"/>
    <tableColumn id="34" xr3:uid="{7978EEA9-5352-403B-A5B8-C8BD2BC0F003}" name="abxEdNurse"/>
    <tableColumn id="35" xr3:uid="{7EA12F92-F87D-40A6-84E2-394DD7BD44A0}" name="abxEdPhar"/>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3FE75-C31D-46B0-BC86-CCE2111478E1}">
  <sheetPr>
    <tabColor theme="0" tint="-0.499984740745262"/>
  </sheetPr>
  <dimension ref="A7:N38"/>
  <sheetViews>
    <sheetView showGridLines="0" tabSelected="1" zoomScaleNormal="100" workbookViewId="0">
      <selection activeCell="C38" sqref="C38"/>
    </sheetView>
  </sheetViews>
  <sheetFormatPr defaultRowHeight="15" x14ac:dyDescent="0.25"/>
  <cols>
    <col min="1" max="2" width="3.28515625" customWidth="1"/>
    <col min="14" max="14" width="14.7109375" customWidth="1"/>
  </cols>
  <sheetData>
    <row r="7" spans="1:14" ht="26.45" customHeight="1" x14ac:dyDescent="0.25">
      <c r="A7" s="65" t="s">
        <v>111</v>
      </c>
      <c r="B7" s="65"/>
      <c r="C7" s="65"/>
      <c r="D7" s="65"/>
      <c r="E7" s="65"/>
      <c r="F7" s="65"/>
      <c r="G7" s="65"/>
      <c r="H7" s="65"/>
      <c r="I7" s="65"/>
      <c r="J7" s="65"/>
      <c r="K7" s="65"/>
      <c r="L7" s="65"/>
      <c r="M7" s="65"/>
      <c r="N7" s="65"/>
    </row>
    <row r="8" spans="1:14" ht="26.45" customHeight="1" x14ac:dyDescent="0.25">
      <c r="A8" s="65"/>
      <c r="B8" s="65"/>
      <c r="C8" s="65"/>
      <c r="D8" s="65"/>
      <c r="E8" s="65"/>
      <c r="F8" s="65"/>
      <c r="G8" s="65"/>
      <c r="H8" s="65"/>
      <c r="I8" s="65"/>
      <c r="J8" s="65"/>
      <c r="K8" s="65"/>
      <c r="L8" s="65"/>
      <c r="M8" s="65"/>
      <c r="N8" s="65"/>
    </row>
    <row r="9" spans="1:14" ht="26.45" customHeight="1" x14ac:dyDescent="0.25">
      <c r="A9" s="65"/>
      <c r="B9" s="65"/>
      <c r="C9" s="65"/>
      <c r="D9" s="65"/>
      <c r="E9" s="65"/>
      <c r="F9" s="65"/>
      <c r="G9" s="65"/>
      <c r="H9" s="65"/>
      <c r="I9" s="65"/>
      <c r="J9" s="65"/>
      <c r="K9" s="65"/>
      <c r="L9" s="65"/>
      <c r="M9" s="65"/>
      <c r="N9" s="65"/>
    </row>
    <row r="10" spans="1:14" ht="8.1" customHeight="1" x14ac:dyDescent="0.25">
      <c r="A10" s="49"/>
      <c r="B10" s="49"/>
      <c r="C10" s="49"/>
      <c r="D10" s="49"/>
      <c r="E10" s="49"/>
      <c r="F10" s="49"/>
      <c r="G10" s="49"/>
      <c r="H10" s="49"/>
      <c r="I10" s="49"/>
      <c r="J10" s="49"/>
      <c r="K10" s="49"/>
      <c r="L10" s="49"/>
      <c r="M10" s="49"/>
    </row>
    <row r="11" spans="1:14" ht="103.15" customHeight="1" x14ac:dyDescent="0.25">
      <c r="A11" s="66" t="s">
        <v>108</v>
      </c>
      <c r="B11" s="66"/>
      <c r="C11" s="66"/>
      <c r="D11" s="66"/>
      <c r="E11" s="66"/>
      <c r="F11" s="66"/>
      <c r="G11" s="66"/>
      <c r="H11" s="66"/>
      <c r="I11" s="66"/>
      <c r="J11" s="66"/>
      <c r="K11" s="66"/>
      <c r="L11" s="66"/>
      <c r="M11" s="66"/>
      <c r="N11" s="66"/>
    </row>
    <row r="12" spans="1:14" ht="103.15" customHeight="1" x14ac:dyDescent="0.25">
      <c r="A12" s="66"/>
      <c r="B12" s="66"/>
      <c r="C12" s="66"/>
      <c r="D12" s="66"/>
      <c r="E12" s="66"/>
      <c r="F12" s="66"/>
      <c r="G12" s="66"/>
      <c r="H12" s="66"/>
      <c r="I12" s="66"/>
      <c r="J12" s="66"/>
      <c r="K12" s="66"/>
      <c r="L12" s="66"/>
      <c r="M12" s="66"/>
      <c r="N12" s="66"/>
    </row>
    <row r="13" spans="1:14" ht="8.1" customHeight="1" x14ac:dyDescent="0.25"/>
    <row r="14" spans="1:14" ht="15" customHeight="1" x14ac:dyDescent="0.25">
      <c r="A14" s="64" t="s">
        <v>92</v>
      </c>
      <c r="B14" s="64"/>
      <c r="C14" s="64"/>
      <c r="D14" s="64"/>
      <c r="E14" s="64"/>
      <c r="F14" s="64"/>
      <c r="G14" s="64"/>
      <c r="H14" s="64"/>
      <c r="I14" s="64"/>
      <c r="J14" s="64"/>
      <c r="K14" s="64"/>
      <c r="L14" s="64"/>
      <c r="M14" s="64"/>
      <c r="N14" s="64"/>
    </row>
    <row r="15" spans="1:14" ht="15.75" x14ac:dyDescent="0.25">
      <c r="A15" s="50"/>
      <c r="B15" s="52" t="s">
        <v>94</v>
      </c>
      <c r="C15" s="53"/>
      <c r="D15" s="53"/>
      <c r="E15" s="53"/>
      <c r="F15" s="53"/>
      <c r="G15" s="53"/>
      <c r="H15" s="53"/>
      <c r="I15" s="53"/>
      <c r="J15" s="53"/>
      <c r="K15" s="53"/>
      <c r="L15" s="53"/>
      <c r="M15" s="53"/>
      <c r="N15" s="53"/>
    </row>
    <row r="16" spans="1:14" ht="15.75" x14ac:dyDescent="0.25">
      <c r="A16" s="50"/>
      <c r="B16" s="54"/>
      <c r="C16" s="67" t="s">
        <v>107</v>
      </c>
      <c r="D16" s="68"/>
      <c r="E16" s="68"/>
      <c r="F16" s="68"/>
      <c r="G16" s="68"/>
      <c r="H16" s="68"/>
      <c r="I16" s="68"/>
      <c r="J16" s="68"/>
      <c r="K16" s="68"/>
      <c r="L16" s="68"/>
      <c r="M16" s="68"/>
      <c r="N16" s="68"/>
    </row>
    <row r="17" spans="1:14" ht="15.75" x14ac:dyDescent="0.25">
      <c r="A17" s="50"/>
      <c r="B17" s="54"/>
      <c r="C17" s="68"/>
      <c r="D17" s="68"/>
      <c r="E17" s="68"/>
      <c r="F17" s="68"/>
      <c r="G17" s="68"/>
      <c r="H17" s="68"/>
      <c r="I17" s="68"/>
      <c r="J17" s="68"/>
      <c r="K17" s="68"/>
      <c r="L17" s="68"/>
      <c r="M17" s="68"/>
      <c r="N17" s="68"/>
    </row>
    <row r="18" spans="1:14" ht="15.75" x14ac:dyDescent="0.25">
      <c r="A18" s="50"/>
      <c r="B18" s="52" t="s">
        <v>93</v>
      </c>
      <c r="C18" s="53"/>
      <c r="D18" s="53"/>
      <c r="E18" s="53"/>
      <c r="F18" s="53"/>
      <c r="G18" s="53"/>
      <c r="H18" s="53"/>
      <c r="I18" s="53"/>
      <c r="J18" s="53"/>
      <c r="K18" s="53"/>
      <c r="L18" s="53"/>
      <c r="M18" s="53"/>
      <c r="N18" s="53"/>
    </row>
    <row r="19" spans="1:14" ht="15.75" x14ac:dyDescent="0.25">
      <c r="A19" s="50"/>
      <c r="B19" s="54"/>
      <c r="C19" s="55" t="s">
        <v>95</v>
      </c>
      <c r="D19" s="53"/>
      <c r="E19" s="53"/>
      <c r="F19" s="53"/>
      <c r="G19" s="53"/>
      <c r="H19" s="53"/>
      <c r="I19" s="53"/>
      <c r="J19" s="53"/>
      <c r="K19" s="53"/>
      <c r="L19" s="53"/>
      <c r="M19" s="53"/>
      <c r="N19" s="53"/>
    </row>
    <row r="20" spans="1:14" ht="15.75" x14ac:dyDescent="0.25">
      <c r="A20" s="50"/>
      <c r="B20" s="54"/>
      <c r="C20" s="62" t="s">
        <v>96</v>
      </c>
      <c r="D20" s="63"/>
      <c r="E20" s="63"/>
      <c r="F20" s="63"/>
      <c r="G20" s="63"/>
      <c r="H20" s="63"/>
      <c r="I20" s="63"/>
      <c r="J20" s="63"/>
      <c r="K20" s="63"/>
      <c r="L20" s="63"/>
      <c r="M20" s="63"/>
      <c r="N20" s="63"/>
    </row>
    <row r="21" spans="1:14" ht="15.75" x14ac:dyDescent="0.25">
      <c r="A21" s="50"/>
      <c r="B21" s="54"/>
      <c r="C21" s="63"/>
      <c r="D21" s="63"/>
      <c r="E21" s="63"/>
      <c r="F21" s="63"/>
      <c r="G21" s="63"/>
      <c r="H21" s="63"/>
      <c r="I21" s="63"/>
      <c r="J21" s="63"/>
      <c r="K21" s="63"/>
      <c r="L21" s="63"/>
      <c r="M21" s="63"/>
      <c r="N21" s="63"/>
    </row>
    <row r="22" spans="1:14" ht="15.75" x14ac:dyDescent="0.25">
      <c r="A22" s="50"/>
      <c r="B22" s="54"/>
      <c r="C22" s="55" t="s">
        <v>106</v>
      </c>
      <c r="D22" s="53"/>
      <c r="E22" s="53"/>
      <c r="F22" s="53"/>
      <c r="G22" s="53"/>
      <c r="H22" s="53"/>
      <c r="I22" s="53"/>
      <c r="J22" s="53"/>
      <c r="K22" s="53"/>
      <c r="L22" s="53"/>
      <c r="M22" s="53"/>
      <c r="N22" s="53"/>
    </row>
    <row r="23" spans="1:14" ht="15.75" x14ac:dyDescent="0.25">
      <c r="A23" s="50"/>
      <c r="B23" s="54"/>
      <c r="C23" s="55" t="s">
        <v>97</v>
      </c>
      <c r="D23" s="53"/>
      <c r="E23" s="53"/>
      <c r="F23" s="53"/>
      <c r="G23" s="53"/>
      <c r="H23" s="53"/>
      <c r="I23" s="53"/>
      <c r="J23" s="53"/>
      <c r="K23" s="53"/>
      <c r="L23" s="53"/>
      <c r="M23" s="53"/>
      <c r="N23" s="53"/>
    </row>
    <row r="24" spans="1:14" ht="15.75" x14ac:dyDescent="0.25">
      <c r="A24" s="50"/>
      <c r="B24" s="54"/>
      <c r="C24" s="55" t="s">
        <v>98</v>
      </c>
      <c r="D24" s="53"/>
      <c r="E24" s="53"/>
      <c r="F24" s="53"/>
      <c r="G24" s="53"/>
      <c r="H24" s="53"/>
      <c r="I24" s="53"/>
      <c r="J24" s="53"/>
      <c r="K24" s="53"/>
      <c r="L24" s="53"/>
      <c r="M24" s="53"/>
      <c r="N24" s="53"/>
    </row>
    <row r="25" spans="1:14" ht="15.75" x14ac:dyDescent="0.25">
      <c r="A25" s="50"/>
      <c r="B25" s="52" t="s">
        <v>103</v>
      </c>
      <c r="C25" s="53"/>
      <c r="D25" s="53"/>
      <c r="E25" s="53"/>
      <c r="F25" s="53"/>
      <c r="G25" s="53"/>
      <c r="H25" s="53"/>
      <c r="I25" s="53"/>
      <c r="J25" s="53"/>
      <c r="K25" s="53"/>
      <c r="L25" s="53"/>
      <c r="M25" s="53"/>
      <c r="N25" s="53"/>
    </row>
    <row r="26" spans="1:14" ht="15.75" x14ac:dyDescent="0.25">
      <c r="A26" s="50"/>
      <c r="B26" s="54"/>
      <c r="C26" s="55" t="s">
        <v>99</v>
      </c>
      <c r="D26" s="53"/>
      <c r="E26" s="53"/>
      <c r="F26" s="53"/>
      <c r="G26" s="53"/>
      <c r="H26" s="53"/>
      <c r="I26" s="53"/>
      <c r="J26" s="53"/>
      <c r="K26" s="53"/>
      <c r="L26" s="53"/>
      <c r="M26" s="53"/>
      <c r="N26" s="53"/>
    </row>
    <row r="27" spans="1:14" ht="15.75" x14ac:dyDescent="0.25">
      <c r="A27" s="50"/>
      <c r="B27" s="54"/>
      <c r="C27" s="62" t="s">
        <v>102</v>
      </c>
      <c r="D27" s="63"/>
      <c r="E27" s="63"/>
      <c r="F27" s="63"/>
      <c r="G27" s="63"/>
      <c r="H27" s="63"/>
      <c r="I27" s="63"/>
      <c r="J27" s="63"/>
      <c r="K27" s="63"/>
      <c r="L27" s="63"/>
      <c r="M27" s="63"/>
      <c r="N27" s="63"/>
    </row>
    <row r="28" spans="1:14" ht="15.75" x14ac:dyDescent="0.25">
      <c r="A28" s="50"/>
      <c r="B28" s="54"/>
      <c r="C28" s="63"/>
      <c r="D28" s="63"/>
      <c r="E28" s="63"/>
      <c r="F28" s="63"/>
      <c r="G28" s="63"/>
      <c r="H28" s="63"/>
      <c r="I28" s="63"/>
      <c r="J28" s="63"/>
      <c r="K28" s="63"/>
      <c r="L28" s="63"/>
      <c r="M28" s="63"/>
      <c r="N28" s="63"/>
    </row>
    <row r="29" spans="1:14" ht="15.75" x14ac:dyDescent="0.25">
      <c r="A29" s="50"/>
      <c r="B29" s="54"/>
      <c r="C29" s="55" t="s">
        <v>105</v>
      </c>
      <c r="D29" s="53"/>
      <c r="E29" s="53"/>
      <c r="F29" s="53"/>
      <c r="G29" s="53"/>
      <c r="H29" s="53"/>
      <c r="I29" s="53"/>
      <c r="J29" s="53"/>
      <c r="K29" s="53"/>
      <c r="L29" s="53"/>
      <c r="M29" s="53"/>
      <c r="N29" s="53"/>
    </row>
    <row r="30" spans="1:14" ht="15.75" x14ac:dyDescent="0.25">
      <c r="A30" s="50"/>
      <c r="B30" s="54"/>
      <c r="C30" s="55" t="s">
        <v>100</v>
      </c>
      <c r="D30" s="53"/>
      <c r="E30" s="53"/>
      <c r="F30" s="53"/>
      <c r="G30" s="53"/>
      <c r="H30" s="53"/>
      <c r="I30" s="53"/>
      <c r="J30" s="53"/>
      <c r="K30" s="53"/>
      <c r="L30" s="53"/>
      <c r="M30" s="53"/>
      <c r="N30" s="53"/>
    </row>
    <row r="31" spans="1:14" ht="15.75" x14ac:dyDescent="0.25">
      <c r="A31" s="50"/>
      <c r="B31" s="54"/>
      <c r="C31" s="55" t="s">
        <v>101</v>
      </c>
      <c r="D31" s="53"/>
      <c r="E31" s="53"/>
      <c r="F31" s="53"/>
      <c r="G31" s="53"/>
      <c r="H31" s="53"/>
      <c r="I31" s="53"/>
      <c r="J31" s="53"/>
      <c r="K31" s="53"/>
      <c r="L31" s="53"/>
      <c r="M31" s="53"/>
      <c r="N31" s="53"/>
    </row>
    <row r="32" spans="1:14" ht="15.75" x14ac:dyDescent="0.25">
      <c r="A32" s="50"/>
      <c r="B32" s="52" t="s">
        <v>114</v>
      </c>
      <c r="D32" s="50"/>
      <c r="E32" s="50"/>
      <c r="F32" s="50"/>
      <c r="G32" s="50"/>
      <c r="H32" s="50"/>
      <c r="I32" s="50"/>
      <c r="J32" s="50"/>
      <c r="K32" s="50"/>
      <c r="L32" s="50"/>
      <c r="M32" s="50"/>
      <c r="N32" s="50"/>
    </row>
    <row r="33" spans="1:14" s="54" customFormat="1" x14ac:dyDescent="0.25">
      <c r="A33" s="53"/>
      <c r="B33" s="53"/>
      <c r="C33" s="55" t="s">
        <v>112</v>
      </c>
      <c r="D33" s="53"/>
      <c r="E33" s="53"/>
      <c r="F33" s="53"/>
      <c r="G33" s="53"/>
      <c r="H33" s="53"/>
      <c r="I33" s="53"/>
      <c r="J33" s="53"/>
      <c r="K33" s="53"/>
      <c r="L33" s="53"/>
      <c r="M33" s="53"/>
      <c r="N33" s="53"/>
    </row>
    <row r="34" spans="1:14" s="54" customFormat="1" x14ac:dyDescent="0.25">
      <c r="A34" s="53"/>
      <c r="B34" s="53"/>
      <c r="C34" s="55" t="s">
        <v>113</v>
      </c>
      <c r="D34" s="53"/>
      <c r="E34" s="53"/>
      <c r="F34" s="53"/>
      <c r="G34" s="53"/>
      <c r="H34" s="53"/>
      <c r="I34" s="53"/>
      <c r="J34" s="53"/>
      <c r="K34" s="53"/>
      <c r="L34" s="53"/>
      <c r="M34" s="53"/>
      <c r="N34" s="53"/>
    </row>
    <row r="35" spans="1:14" ht="15.75" x14ac:dyDescent="0.25">
      <c r="A35" s="50"/>
      <c r="B35" s="52" t="s">
        <v>115</v>
      </c>
      <c r="D35" s="50"/>
      <c r="E35" s="50"/>
      <c r="F35" s="50"/>
      <c r="G35" s="50"/>
      <c r="H35" s="50"/>
      <c r="I35" s="50"/>
      <c r="J35" s="50"/>
      <c r="K35" s="50"/>
      <c r="L35" s="50"/>
      <c r="M35" s="50"/>
      <c r="N35" s="50"/>
    </row>
    <row r="36" spans="1:14" s="54" customFormat="1" x14ac:dyDescent="0.25">
      <c r="A36" s="53"/>
      <c r="B36" s="53"/>
      <c r="C36" s="55" t="s">
        <v>116</v>
      </c>
      <c r="D36" s="53"/>
      <c r="E36" s="53"/>
      <c r="F36" s="53"/>
      <c r="G36" s="53"/>
      <c r="H36" s="53"/>
      <c r="I36" s="53"/>
      <c r="J36" s="53"/>
      <c r="K36" s="53"/>
      <c r="L36" s="53"/>
      <c r="M36" s="53"/>
      <c r="N36" s="53"/>
    </row>
    <row r="37" spans="1:14" s="54" customFormat="1" x14ac:dyDescent="0.25">
      <c r="A37" s="53"/>
      <c r="B37" s="53"/>
      <c r="C37" s="55" t="s">
        <v>117</v>
      </c>
      <c r="D37" s="53"/>
      <c r="E37" s="53"/>
      <c r="F37" s="53"/>
      <c r="G37" s="53"/>
      <c r="H37" s="53"/>
      <c r="I37" s="53"/>
      <c r="J37" s="53"/>
      <c r="K37" s="53"/>
      <c r="L37" s="53"/>
      <c r="M37" s="53"/>
      <c r="N37" s="53"/>
    </row>
    <row r="38" spans="1:14" x14ac:dyDescent="0.25">
      <c r="C38" s="55"/>
    </row>
  </sheetData>
  <mergeCells count="6">
    <mergeCell ref="C27:N28"/>
    <mergeCell ref="A14:N14"/>
    <mergeCell ref="A7:N9"/>
    <mergeCell ref="A11:N12"/>
    <mergeCell ref="C16:N17"/>
    <mergeCell ref="C20:N21"/>
  </mergeCells>
  <pageMargins left="0.7" right="0.7" top="0.75" bottom="0.75" header="0.3" footer="0.3"/>
  <pageSetup orientation="landscape" r:id="rId1"/>
  <headerFooter>
    <oddHeader>&amp;RLast updated 9/10/2021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3F735-447D-47DF-B1E4-DFA4B0462877}">
  <sheetPr>
    <tabColor theme="5"/>
    <pageSetUpPr fitToPage="1"/>
  </sheetPr>
  <dimension ref="A1:I54"/>
  <sheetViews>
    <sheetView showGridLines="0" zoomScaleNormal="100" workbookViewId="0">
      <selection activeCell="J9" sqref="J9"/>
    </sheetView>
  </sheetViews>
  <sheetFormatPr defaultColWidth="9.28515625" defaultRowHeight="15" x14ac:dyDescent="0.2"/>
  <cols>
    <col min="1" max="1" width="40.5703125" style="3" bestFit="1" customWidth="1"/>
    <col min="2" max="2" width="8.42578125" style="6" customWidth="1"/>
    <col min="3" max="3" width="73.28515625" style="3" customWidth="1"/>
    <col min="4" max="4" width="27.28515625" style="4" bestFit="1" customWidth="1"/>
    <col min="5" max="5" width="18.28515625" style="5" bestFit="1" customWidth="1"/>
    <col min="6" max="6" width="17.7109375" style="6" bestFit="1" customWidth="1"/>
    <col min="7" max="9" width="17.7109375" style="6" customWidth="1"/>
    <col min="10" max="16384" width="9.28515625" style="6"/>
  </cols>
  <sheetData>
    <row r="1" spans="1:9" s="2" customFormat="1" ht="31.5" customHeight="1" x14ac:dyDescent="0.25">
      <c r="A1" s="23" t="s">
        <v>0</v>
      </c>
      <c r="B1" s="73" t="s">
        <v>1</v>
      </c>
      <c r="C1" s="74"/>
      <c r="D1" s="28" t="s">
        <v>2</v>
      </c>
      <c r="E1" s="1"/>
    </row>
    <row r="2" spans="1:9" ht="15.75" x14ac:dyDescent="0.25">
      <c r="A2" s="24"/>
      <c r="B2" s="71" t="s">
        <v>3</v>
      </c>
      <c r="C2" s="72"/>
      <c r="D2" s="51">
        <f>COUNTIFS(INDEX(Core[#Data],0,MATCH(B2,Core[#Headers],0)),"Y")</f>
        <v>0</v>
      </c>
      <c r="E2" s="27"/>
      <c r="F2" s="26"/>
      <c r="G2" s="26"/>
      <c r="H2" s="26"/>
      <c r="I2" s="26"/>
    </row>
    <row r="3" spans="1:9" ht="30" customHeight="1" x14ac:dyDescent="0.2">
      <c r="A3" s="3" t="s">
        <v>4</v>
      </c>
      <c r="B3" s="69" t="s">
        <v>5</v>
      </c>
      <c r="C3" s="70"/>
      <c r="D3" s="29">
        <f>COUNTIFS(INDEX(Detailed[#Data],0,MATCH(A3,Detailed[#Headers],0)),"Y")</f>
        <v>0</v>
      </c>
      <c r="F3" s="16"/>
      <c r="G3" s="16"/>
      <c r="H3" s="16"/>
    </row>
    <row r="4" spans="1:9" ht="30" customHeight="1" x14ac:dyDescent="0.2">
      <c r="B4" s="69" t="s">
        <v>6</v>
      </c>
      <c r="C4" s="70"/>
      <c r="D4" s="29"/>
      <c r="F4" s="16"/>
      <c r="G4" s="16"/>
      <c r="H4" s="16"/>
    </row>
    <row r="5" spans="1:9" ht="30" customHeight="1" x14ac:dyDescent="0.2">
      <c r="A5" s="3" t="s">
        <v>7</v>
      </c>
      <c r="B5" s="30" t="s">
        <v>8</v>
      </c>
      <c r="C5" s="31" t="s">
        <v>9</v>
      </c>
      <c r="D5" s="29">
        <f>COUNTIFS(INDEX(Detailed[#Data],0,MATCH(A5,Detailed[#Headers],0)),"Y")</f>
        <v>0</v>
      </c>
      <c r="F5" s="16"/>
      <c r="G5" s="16"/>
      <c r="H5" s="16"/>
    </row>
    <row r="6" spans="1:9" ht="30" customHeight="1" x14ac:dyDescent="0.2">
      <c r="A6" s="3" t="s">
        <v>10</v>
      </c>
      <c r="B6" s="30" t="s">
        <v>8</v>
      </c>
      <c r="C6" s="31" t="s">
        <v>11</v>
      </c>
      <c r="D6" s="29">
        <f>COUNTIFS(INDEX(Detailed[#Data],0,MATCH(A6,Detailed[#Headers],0)),"Y")</f>
        <v>0</v>
      </c>
      <c r="F6" s="16"/>
      <c r="G6" s="16"/>
      <c r="H6" s="16"/>
    </row>
    <row r="7" spans="1:9" ht="30" customHeight="1" x14ac:dyDescent="0.2">
      <c r="A7" s="3" t="s">
        <v>12</v>
      </c>
      <c r="B7" s="30" t="s">
        <v>8</v>
      </c>
      <c r="C7" s="31" t="s">
        <v>13</v>
      </c>
      <c r="D7" s="29">
        <f>COUNTIFS(INDEX(Detailed[#Data],0,MATCH(A7,Detailed[#Headers],0)),"Y")</f>
        <v>0</v>
      </c>
    </row>
    <row r="8" spans="1:9" x14ac:dyDescent="0.2">
      <c r="A8" s="3" t="s">
        <v>14</v>
      </c>
      <c r="B8" s="69" t="s">
        <v>15</v>
      </c>
      <c r="C8" s="70"/>
      <c r="D8" s="29">
        <f>COUNTIFS(INDEX(Detailed[#Data],0,MATCH(A8,Detailed[#Headers],0)),"Y")</f>
        <v>0</v>
      </c>
    </row>
    <row r="9" spans="1:9" ht="30" customHeight="1" x14ac:dyDescent="0.2">
      <c r="A9" s="3" t="s">
        <v>16</v>
      </c>
      <c r="B9" s="69" t="s">
        <v>17</v>
      </c>
      <c r="C9" s="70"/>
      <c r="D9" s="32"/>
      <c r="F9" s="75" t="s">
        <v>118</v>
      </c>
      <c r="G9" s="75"/>
      <c r="H9" s="75"/>
      <c r="I9" s="75"/>
    </row>
    <row r="10" spans="1:9" x14ac:dyDescent="0.2">
      <c r="B10" s="33"/>
      <c r="C10" s="34"/>
      <c r="D10" s="29"/>
      <c r="E10" s="7"/>
    </row>
    <row r="11" spans="1:9" ht="15.75" x14ac:dyDescent="0.25">
      <c r="A11" s="24"/>
      <c r="B11" s="71" t="s">
        <v>18</v>
      </c>
      <c r="C11" s="72"/>
      <c r="D11" s="51">
        <f>COUNTIFS(INDEX(Core[#Data],0,MATCH(B11,Core[#Headers],0)),"Y")</f>
        <v>0</v>
      </c>
      <c r="E11" s="25"/>
      <c r="F11" s="26"/>
      <c r="G11" s="26"/>
      <c r="H11" s="26"/>
      <c r="I11" s="26"/>
    </row>
    <row r="12" spans="1:9" ht="30" customHeight="1" x14ac:dyDescent="0.2">
      <c r="A12" s="3" t="s">
        <v>19</v>
      </c>
      <c r="B12" s="69" t="s">
        <v>20</v>
      </c>
      <c r="C12" s="70"/>
      <c r="D12" s="29">
        <f>COUNTIFS(INDEX(Detailed[#Data],0,MATCH(A12,Detailed[#Headers],0)),"Y")</f>
        <v>0</v>
      </c>
      <c r="E12" s="7"/>
    </row>
    <row r="13" spans="1:9" x14ac:dyDescent="0.2">
      <c r="B13" s="33"/>
      <c r="C13" s="34"/>
      <c r="D13" s="29"/>
      <c r="E13" s="7"/>
    </row>
    <row r="14" spans="1:9" ht="15.75" x14ac:dyDescent="0.25">
      <c r="A14" s="24"/>
      <c r="B14" s="71" t="s">
        <v>104</v>
      </c>
      <c r="C14" s="72"/>
      <c r="D14" s="51">
        <f>COUNTIFS(INDEX(Core[#Data],0,MATCH(B14,Core[#Headers],0)),"Y")</f>
        <v>0</v>
      </c>
      <c r="E14" s="25"/>
      <c r="F14" s="26"/>
      <c r="G14" s="26"/>
      <c r="H14" s="26"/>
      <c r="I14" s="26"/>
    </row>
    <row r="15" spans="1:9" ht="30" customHeight="1" x14ac:dyDescent="0.2">
      <c r="B15" s="69" t="s">
        <v>21</v>
      </c>
      <c r="C15" s="70"/>
      <c r="D15" s="35"/>
      <c r="E15" s="8" t="s">
        <v>22</v>
      </c>
      <c r="F15" s="8" t="s">
        <v>23</v>
      </c>
    </row>
    <row r="16" spans="1:9" x14ac:dyDescent="0.2">
      <c r="A16" s="3" t="s">
        <v>24</v>
      </c>
      <c r="B16" s="30" t="s">
        <v>8</v>
      </c>
      <c r="C16" s="34" t="s">
        <v>25</v>
      </c>
      <c r="D16" s="29">
        <f>SUM(E16:F16)</f>
        <v>0</v>
      </c>
      <c r="E16" s="4">
        <f>COUNTIFS(INDEX(Detailed[#Data],0,MATCH(A16,Detailed[#Headers],0)),"PHARM")</f>
        <v>0</v>
      </c>
      <c r="F16" s="4">
        <f>COUNTIFS(INDEX(Detailed[#Data],0,MATCH(A16,Detailed[#Headers],0)),"CO-LE")</f>
        <v>0</v>
      </c>
    </row>
    <row r="17" spans="1:9" x14ac:dyDescent="0.2">
      <c r="A17" s="9"/>
      <c r="B17" s="36"/>
      <c r="C17" s="37"/>
      <c r="D17" s="38"/>
      <c r="E17" s="8" t="s">
        <v>27</v>
      </c>
      <c r="F17" s="8" t="s">
        <v>28</v>
      </c>
    </row>
    <row r="18" spans="1:9" s="13" customFormat="1" ht="45" x14ac:dyDescent="0.2">
      <c r="A18" s="10" t="s">
        <v>29</v>
      </c>
      <c r="B18" s="39" t="s">
        <v>8</v>
      </c>
      <c r="C18" s="40" t="s">
        <v>30</v>
      </c>
      <c r="D18" s="41">
        <f>SUM(E18:F18)</f>
        <v>0</v>
      </c>
      <c r="E18" s="11">
        <f>COUNTIFS(INDEX(Detailed[#Data],0,MATCH("abxStewardPos",Detailed[#Headers],0)),"PHY",INDEX(Detailed[#Data],0,MATCH("abxPharm",Detailed[#Headers],0)),"Y",Detailed[state],$F$1)</f>
        <v>0</v>
      </c>
      <c r="F18" s="11">
        <f>COUNTIFS(INDEX(Detailed[#Data],0,MATCH("abxStewardPos",Detailed[#Headers],0)),"OTH",INDEX(Detailed[#Data],0,MATCH("abxPharm",Detailed[#Headers],0)),"Y")</f>
        <v>0</v>
      </c>
    </row>
    <row r="19" spans="1:9" s="13" customFormat="1" x14ac:dyDescent="0.2">
      <c r="A19" s="10"/>
      <c r="B19" s="39"/>
      <c r="C19" s="40"/>
      <c r="D19" s="41"/>
      <c r="E19" s="12"/>
      <c r="F19" s="11"/>
    </row>
    <row r="20" spans="1:9" s="13" customFormat="1" ht="45" x14ac:dyDescent="0.2">
      <c r="A20" s="10" t="s">
        <v>75</v>
      </c>
      <c r="B20" s="39" t="s">
        <v>8</v>
      </c>
      <c r="C20" s="40" t="s">
        <v>31</v>
      </c>
      <c r="D20" s="42" t="s">
        <v>76</v>
      </c>
      <c r="E20" s="17"/>
    </row>
    <row r="21" spans="1:9" x14ac:dyDescent="0.2">
      <c r="B21" s="30"/>
      <c r="C21" s="31"/>
      <c r="D21" s="29"/>
    </row>
    <row r="22" spans="1:9" x14ac:dyDescent="0.2">
      <c r="B22" s="33"/>
      <c r="C22" s="34"/>
      <c r="D22" s="29"/>
    </row>
    <row r="23" spans="1:9" ht="15.75" x14ac:dyDescent="0.25">
      <c r="A23" s="24"/>
      <c r="B23" s="71" t="s">
        <v>86</v>
      </c>
      <c r="C23" s="72"/>
      <c r="D23" s="51">
        <f>COUNTIFS(INDEX(Core[#Data],0,MATCH(B23,Core[#Headers],0)),"Y")</f>
        <v>0</v>
      </c>
      <c r="E23" s="27"/>
      <c r="F23" s="26"/>
      <c r="G23" s="26"/>
      <c r="H23" s="26"/>
      <c r="I23" s="26"/>
    </row>
    <row r="24" spans="1:9" x14ac:dyDescent="0.2">
      <c r="B24" s="69" t="s">
        <v>32</v>
      </c>
      <c r="C24" s="70"/>
      <c r="D24" s="29"/>
    </row>
    <row r="25" spans="1:9" x14ac:dyDescent="0.2">
      <c r="A25" s="3" t="s">
        <v>33</v>
      </c>
      <c r="B25" s="30" t="s">
        <v>8</v>
      </c>
      <c r="C25" s="31" t="s">
        <v>34</v>
      </c>
      <c r="D25" s="29">
        <f>COUNTIFS(INDEX(Detailed[#Data],0,MATCH(A25,Detailed[#Headers],0)),"Y")</f>
        <v>0</v>
      </c>
    </row>
    <row r="26" spans="1:9" x14ac:dyDescent="0.2">
      <c r="A26" s="3" t="s">
        <v>35</v>
      </c>
      <c r="B26" s="30" t="s">
        <v>8</v>
      </c>
      <c r="C26" s="31" t="s">
        <v>36</v>
      </c>
      <c r="D26" s="29">
        <f>COUNTIFS(INDEX(Detailed[#Data],0,MATCH(A26,Detailed[#Headers],0)),"Y")</f>
        <v>0</v>
      </c>
    </row>
    <row r="27" spans="1:9" ht="30" x14ac:dyDescent="0.2">
      <c r="A27" s="3" t="s">
        <v>37</v>
      </c>
      <c r="B27" s="30" t="s">
        <v>8</v>
      </c>
      <c r="C27" s="31" t="s">
        <v>38</v>
      </c>
      <c r="D27" s="29">
        <f>COUNTIFS(INDEX(Detailed[#Data],0,MATCH(A27,Detailed[#Headers],0)),"Y")</f>
        <v>0</v>
      </c>
    </row>
    <row r="28" spans="1:9" ht="45" customHeight="1" x14ac:dyDescent="0.2">
      <c r="A28" s="3" t="s">
        <v>39</v>
      </c>
      <c r="B28" s="30" t="s">
        <v>8</v>
      </c>
      <c r="C28" s="31" t="s">
        <v>40</v>
      </c>
      <c r="D28" s="29">
        <f>COUNTIFS(INDEX(Detailed[#Data],0,MATCH(A28,Detailed[#Headers],0)),"Y")</f>
        <v>0</v>
      </c>
    </row>
    <row r="29" spans="1:9" ht="30" x14ac:dyDescent="0.2">
      <c r="A29" s="3" t="s">
        <v>41</v>
      </c>
      <c r="B29" s="30" t="s">
        <v>8</v>
      </c>
      <c r="C29" s="31" t="s">
        <v>42</v>
      </c>
      <c r="D29" s="29">
        <f>COUNTIFS(INDEX(Detailed[#Data],0,MATCH(A29,Detailed[#Headers],0)),"Y")</f>
        <v>0</v>
      </c>
    </row>
    <row r="30" spans="1:9" s="3" customFormat="1" ht="30" customHeight="1" x14ac:dyDescent="0.25">
      <c r="A30" s="3" t="s">
        <v>43</v>
      </c>
      <c r="B30" s="69" t="s">
        <v>44</v>
      </c>
      <c r="C30" s="70"/>
      <c r="D30" s="29">
        <f>COUNTIFS(INDEX(Detailed[#Data],0,MATCH(A30,Detailed[#Headers],0)),"Y")</f>
        <v>0</v>
      </c>
      <c r="E30" s="7"/>
    </row>
    <row r="31" spans="1:9" ht="45" customHeight="1" x14ac:dyDescent="0.2">
      <c r="A31" s="3" t="s">
        <v>45</v>
      </c>
      <c r="B31" s="69" t="s">
        <v>46</v>
      </c>
      <c r="C31" s="70"/>
      <c r="D31" s="29">
        <f>COUNTIFS(INDEX(Detailed[#Data],0,MATCH(A31,Detailed[#Headers],0)),"Y")</f>
        <v>0</v>
      </c>
    </row>
    <row r="32" spans="1:9" x14ac:dyDescent="0.2">
      <c r="B32" s="33"/>
      <c r="C32" s="34"/>
      <c r="D32" s="29"/>
    </row>
    <row r="33" spans="1:9" ht="15.75" x14ac:dyDescent="0.25">
      <c r="A33" s="24"/>
      <c r="B33" s="71" t="s">
        <v>87</v>
      </c>
      <c r="C33" s="72"/>
      <c r="D33" s="51">
        <f>COUNTIFS(INDEX(Core[#Data],0,MATCH(B33,Core[#Headers],0)),"Y")</f>
        <v>0</v>
      </c>
      <c r="E33" s="27"/>
      <c r="F33" s="26"/>
      <c r="G33" s="26"/>
      <c r="H33" s="26"/>
      <c r="I33" s="26"/>
    </row>
    <row r="34" spans="1:9" s="14" customFormat="1" ht="45" customHeight="1" x14ac:dyDescent="0.25">
      <c r="A34" s="14" t="s">
        <v>47</v>
      </c>
      <c r="B34" s="69" t="s">
        <v>48</v>
      </c>
      <c r="C34" s="70"/>
      <c r="D34" s="29">
        <f>COUNTIFS(INDEX(Detailed[#Data],0,MATCH(A34,Detailed[#Headers],0)),"Y")</f>
        <v>0</v>
      </c>
      <c r="E34" s="15"/>
    </row>
    <row r="35" spans="1:9" s="14" customFormat="1" ht="45" customHeight="1" x14ac:dyDescent="0.25">
      <c r="A35" s="14" t="s">
        <v>49</v>
      </c>
      <c r="B35" s="69" t="s">
        <v>50</v>
      </c>
      <c r="C35" s="70"/>
      <c r="D35" s="29">
        <f>COUNTIFS(INDEX(Detailed[#Data],0,MATCH(A35,Detailed[#Headers],0)),"Y")</f>
        <v>0</v>
      </c>
      <c r="E35" s="15"/>
    </row>
    <row r="36" spans="1:9" x14ac:dyDescent="0.2">
      <c r="B36" s="69" t="s">
        <v>51</v>
      </c>
      <c r="C36" s="70"/>
      <c r="D36" s="29"/>
    </row>
    <row r="37" spans="1:9" s="14" customFormat="1" x14ac:dyDescent="0.25">
      <c r="A37" s="14" t="s">
        <v>52</v>
      </c>
      <c r="B37" s="30" t="s">
        <v>8</v>
      </c>
      <c r="C37" s="43" t="s">
        <v>53</v>
      </c>
      <c r="D37" s="29">
        <f>COUNTIFS(INDEX(Detailed[#Data],0,MATCH(A37,Detailed[#Headers],0)),"Y")</f>
        <v>0</v>
      </c>
      <c r="E37" s="15"/>
    </row>
    <row r="38" spans="1:9" s="14" customFormat="1" ht="30" x14ac:dyDescent="0.25">
      <c r="A38" s="14" t="s">
        <v>54</v>
      </c>
      <c r="B38" s="30" t="s">
        <v>8</v>
      </c>
      <c r="C38" s="43" t="s">
        <v>55</v>
      </c>
      <c r="D38" s="29">
        <f>COUNTIFS(INDEX(Detailed[#Data],0,MATCH(A38,Detailed[#Headers],0)),"Y")</f>
        <v>0</v>
      </c>
      <c r="E38" s="15"/>
    </row>
    <row r="39" spans="1:9" s="14" customFormat="1" ht="30" x14ac:dyDescent="0.25">
      <c r="A39" s="14" t="s">
        <v>56</v>
      </c>
      <c r="B39" s="30" t="s">
        <v>8</v>
      </c>
      <c r="C39" s="43" t="s">
        <v>57</v>
      </c>
      <c r="D39" s="29">
        <f>COUNTIFS(INDEX(Detailed[#Data],0,MATCH(A39,Detailed[#Headers],0)),"Y")</f>
        <v>0</v>
      </c>
      <c r="E39" s="15"/>
    </row>
    <row r="40" spans="1:9" s="14" customFormat="1" x14ac:dyDescent="0.25">
      <c r="A40" s="14" t="s">
        <v>58</v>
      </c>
      <c r="B40" s="30" t="s">
        <v>8</v>
      </c>
      <c r="C40" s="43" t="s">
        <v>59</v>
      </c>
      <c r="D40" s="29">
        <f>COUNTIFS(INDEX(Detailed[#Data],0,MATCH(A40,Detailed[#Headers],0)),"Y")</f>
        <v>0</v>
      </c>
      <c r="E40" s="15"/>
    </row>
    <row r="41" spans="1:9" x14ac:dyDescent="0.2">
      <c r="B41" s="33"/>
      <c r="C41" s="34"/>
      <c r="D41" s="29"/>
    </row>
    <row r="42" spans="1:9" ht="15.75" x14ac:dyDescent="0.25">
      <c r="A42" s="24"/>
      <c r="B42" s="71" t="s">
        <v>88</v>
      </c>
      <c r="C42" s="72"/>
      <c r="D42" s="51">
        <f>COUNTIFS(INDEX(Core[#Data],0,MATCH(B42,Core[#Headers],0)),"Y")</f>
        <v>0</v>
      </c>
      <c r="E42" s="27"/>
      <c r="F42" s="26"/>
      <c r="G42" s="26"/>
      <c r="H42" s="26"/>
      <c r="I42" s="26"/>
    </row>
    <row r="43" spans="1:9" ht="60" customHeight="1" x14ac:dyDescent="0.2">
      <c r="A43" s="3" t="s">
        <v>39</v>
      </c>
      <c r="B43" s="69" t="s">
        <v>60</v>
      </c>
      <c r="C43" s="70"/>
      <c r="D43" s="29">
        <f>COUNTIFS(INDEX(Detailed[#Data],0,MATCH(A43,Detailed[#Headers],0)),"Y")</f>
        <v>0</v>
      </c>
    </row>
    <row r="44" spans="1:9" ht="45" customHeight="1" x14ac:dyDescent="0.2">
      <c r="A44" s="3" t="s">
        <v>61</v>
      </c>
      <c r="B44" s="69" t="s">
        <v>62</v>
      </c>
      <c r="C44" s="70"/>
      <c r="D44" s="29">
        <f>COUNTIFS(INDEX(Detailed[#Data],0,MATCH(A44,Detailed[#Headers],0)),"Y")</f>
        <v>0</v>
      </c>
    </row>
    <row r="45" spans="1:9" ht="15" customHeight="1" x14ac:dyDescent="0.2">
      <c r="B45" s="76" t="s">
        <v>63</v>
      </c>
      <c r="C45" s="77"/>
      <c r="D45" s="29"/>
    </row>
    <row r="46" spans="1:9" x14ac:dyDescent="0.2">
      <c r="A46" s="3" t="s">
        <v>64</v>
      </c>
      <c r="B46" s="30" t="s">
        <v>8</v>
      </c>
      <c r="C46" s="34" t="s">
        <v>65</v>
      </c>
      <c r="D46" s="29">
        <f>COUNTIFS(INDEX(Detailed[#Data],0,MATCH(A46,Detailed[#Headers],0)),"Y")</f>
        <v>0</v>
      </c>
    </row>
    <row r="47" spans="1:9" x14ac:dyDescent="0.2">
      <c r="A47" s="3" t="s">
        <v>66</v>
      </c>
      <c r="B47" s="30" t="s">
        <v>8</v>
      </c>
      <c r="C47" s="34" t="s">
        <v>67</v>
      </c>
      <c r="D47" s="29">
        <f>COUNTIFS(INDEX(Detailed[#Data],0,MATCH(A47,Detailed[#Headers],0)),"Y")</f>
        <v>0</v>
      </c>
    </row>
    <row r="48" spans="1:9" x14ac:dyDescent="0.2">
      <c r="B48" s="33"/>
      <c r="C48" s="34"/>
      <c r="D48" s="29"/>
    </row>
    <row r="49" spans="1:9" ht="15.75" x14ac:dyDescent="0.25">
      <c r="A49" s="24"/>
      <c r="B49" s="71" t="s">
        <v>89</v>
      </c>
      <c r="C49" s="72"/>
      <c r="D49" s="51">
        <f>COUNTIFS(INDEX(Core[#Data],0,MATCH(B49,Core[#Headers],0)),"Y")</f>
        <v>0</v>
      </c>
      <c r="E49" s="27"/>
      <c r="F49" s="26"/>
      <c r="G49" s="26"/>
      <c r="H49" s="26"/>
      <c r="I49" s="26"/>
    </row>
    <row r="50" spans="1:9" ht="30" customHeight="1" x14ac:dyDescent="0.2">
      <c r="B50" s="69" t="s">
        <v>68</v>
      </c>
      <c r="C50" s="70"/>
      <c r="D50" s="29"/>
    </row>
    <row r="51" spans="1:9" x14ac:dyDescent="0.2">
      <c r="A51" s="3" t="s">
        <v>69</v>
      </c>
      <c r="B51" s="30" t="s">
        <v>8</v>
      </c>
      <c r="C51" s="34" t="s">
        <v>70</v>
      </c>
      <c r="D51" s="29">
        <f>COUNTIFS(INDEX(Detailed[#Data],0,MATCH(A51,Detailed[#Headers],0)),"Y")</f>
        <v>0</v>
      </c>
    </row>
    <row r="52" spans="1:9" x14ac:dyDescent="0.2">
      <c r="A52" s="3" t="s">
        <v>71</v>
      </c>
      <c r="B52" s="30" t="s">
        <v>8</v>
      </c>
      <c r="C52" s="34" t="s">
        <v>72</v>
      </c>
      <c r="D52" s="29">
        <f>COUNTIFS(INDEX(Detailed[#Data],0,MATCH(A52,Detailed[#Headers],0)),"Y")</f>
        <v>0</v>
      </c>
    </row>
    <row r="53" spans="1:9" x14ac:dyDescent="0.2">
      <c r="A53" s="3" t="s">
        <v>73</v>
      </c>
      <c r="B53" s="30" t="s">
        <v>8</v>
      </c>
      <c r="C53" s="34" t="s">
        <v>74</v>
      </c>
      <c r="D53" s="29">
        <f>COUNTIFS(INDEX(Detailed[#Data],0,MATCH(A53,Detailed[#Headers],0)),"Y")</f>
        <v>0</v>
      </c>
    </row>
    <row r="54" spans="1:9" x14ac:dyDescent="0.2">
      <c r="A54" s="44"/>
      <c r="B54" s="46"/>
      <c r="C54" s="44"/>
      <c r="D54" s="45"/>
      <c r="E54" s="47"/>
      <c r="F54" s="48"/>
      <c r="G54" s="48"/>
      <c r="H54" s="48"/>
      <c r="I54" s="48"/>
    </row>
  </sheetData>
  <sheetProtection sheet="1" objects="1" scenarios="1"/>
  <protectedRanges>
    <protectedRange sqref="D9" name="D9"/>
  </protectedRanges>
  <mergeCells count="25">
    <mergeCell ref="B50:C50"/>
    <mergeCell ref="F9:I9"/>
    <mergeCell ref="B36:C36"/>
    <mergeCell ref="B42:C42"/>
    <mergeCell ref="B43:C43"/>
    <mergeCell ref="B44:C44"/>
    <mergeCell ref="B45:C45"/>
    <mergeCell ref="B49:C49"/>
    <mergeCell ref="B24:C24"/>
    <mergeCell ref="B30:C30"/>
    <mergeCell ref="B31:C31"/>
    <mergeCell ref="B33:C33"/>
    <mergeCell ref="B34:C34"/>
    <mergeCell ref="B35:C35"/>
    <mergeCell ref="B9:C9"/>
    <mergeCell ref="B11:C11"/>
    <mergeCell ref="B12:C12"/>
    <mergeCell ref="B14:C14"/>
    <mergeCell ref="B15:C15"/>
    <mergeCell ref="B23:C23"/>
    <mergeCell ref="B1:C1"/>
    <mergeCell ref="B2:C2"/>
    <mergeCell ref="B3:C3"/>
    <mergeCell ref="B4:C4"/>
    <mergeCell ref="B8:C8"/>
  </mergeCells>
  <pageMargins left="0.7" right="0.7" top="0.75" bottom="0.75" header="0.3" footer="0.3"/>
  <pageSetup scale="83" fitToHeight="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9E88E-8CDE-4D1D-86E9-8D67E408D20B}">
  <sheetPr>
    <tabColor theme="7"/>
    <pageSetUpPr fitToPage="1"/>
  </sheetPr>
  <dimension ref="A1:K54"/>
  <sheetViews>
    <sheetView showGridLines="0" workbookViewId="0">
      <selection activeCell="D9" sqref="D9"/>
    </sheetView>
  </sheetViews>
  <sheetFormatPr defaultColWidth="9.140625" defaultRowHeight="15" x14ac:dyDescent="0.2"/>
  <cols>
    <col min="1" max="1" width="40.5703125" style="3" bestFit="1" customWidth="1"/>
    <col min="2" max="2" width="8.42578125" style="6" customWidth="1"/>
    <col min="3" max="3" width="73.28515625" style="3" customWidth="1"/>
    <col min="4" max="4" width="27.140625" style="4" bestFit="1" customWidth="1"/>
    <col min="5" max="5" width="18.28515625" style="5" bestFit="1" customWidth="1"/>
    <col min="6" max="6" width="17.7109375" style="6" bestFit="1" customWidth="1"/>
    <col min="7" max="9" width="17.7109375" style="6" customWidth="1"/>
    <col min="10" max="10" width="20.85546875" style="6" hidden="1" customWidth="1"/>
    <col min="11" max="11" width="0" style="6" hidden="1" customWidth="1"/>
    <col min="12" max="16384" width="9.140625" style="6"/>
  </cols>
  <sheetData>
    <row r="1" spans="1:11" s="2" customFormat="1" ht="31.5" customHeight="1" x14ac:dyDescent="0.25">
      <c r="A1" s="23" t="s">
        <v>0</v>
      </c>
      <c r="B1" s="73" t="s">
        <v>1</v>
      </c>
      <c r="C1" s="74"/>
      <c r="D1" s="28" t="s">
        <v>110</v>
      </c>
      <c r="E1" s="1"/>
      <c r="F1" s="57" t="s">
        <v>109</v>
      </c>
    </row>
    <row r="2" spans="1:11" ht="15.75" x14ac:dyDescent="0.25">
      <c r="A2" s="24"/>
      <c r="B2" s="71" t="s">
        <v>3</v>
      </c>
      <c r="C2" s="72"/>
      <c r="D2" s="51">
        <f>COUNTIFS(INDEX(Core[#Data],0,MATCH(B2,Core[#Headers],0)),"Y",Core[ccn],$F$2)</f>
        <v>0</v>
      </c>
      <c r="E2" s="27"/>
      <c r="F2" s="58"/>
      <c r="G2" s="26"/>
      <c r="H2" s="26"/>
      <c r="I2" s="26"/>
    </row>
    <row r="3" spans="1:11" ht="30" customHeight="1" x14ac:dyDescent="0.2">
      <c r="A3" s="3" t="s">
        <v>4</v>
      </c>
      <c r="B3" s="69" t="s">
        <v>5</v>
      </c>
      <c r="C3" s="78"/>
      <c r="D3" s="29">
        <f>COUNTIFS(INDEX(Detailed[#Data],0,MATCH(A3,Detailed[#Headers],0)),"Y",Detailed[ccn],$F$2)</f>
        <v>0</v>
      </c>
      <c r="F3" s="59"/>
      <c r="G3" s="59"/>
      <c r="H3" s="59"/>
    </row>
    <row r="4" spans="1:11" ht="30" customHeight="1" x14ac:dyDescent="0.2">
      <c r="B4" s="69" t="s">
        <v>6</v>
      </c>
      <c r="C4" s="78"/>
      <c r="D4" s="29"/>
      <c r="F4" s="59"/>
      <c r="G4" s="59"/>
      <c r="H4" s="59"/>
    </row>
    <row r="5" spans="1:11" ht="30" customHeight="1" x14ac:dyDescent="0.2">
      <c r="A5" s="3" t="s">
        <v>7</v>
      </c>
      <c r="B5" s="30" t="s">
        <v>8</v>
      </c>
      <c r="C5" s="60" t="s">
        <v>9</v>
      </c>
      <c r="D5" s="29">
        <f>COUNTIFS(INDEX(Detailed[#Data],0,MATCH(A5,Detailed[#Headers],0)),"Y",Detailed[ccn],$F$2)</f>
        <v>0</v>
      </c>
      <c r="F5" s="59"/>
      <c r="G5" s="59"/>
      <c r="H5" s="59"/>
    </row>
    <row r="6" spans="1:11" ht="30" customHeight="1" x14ac:dyDescent="0.2">
      <c r="A6" s="3" t="s">
        <v>10</v>
      </c>
      <c r="B6" s="30" t="s">
        <v>8</v>
      </c>
      <c r="C6" s="60" t="s">
        <v>11</v>
      </c>
      <c r="D6" s="29">
        <f>COUNTIFS(INDEX(Detailed[#Data],0,MATCH(A6,Detailed[#Headers],0)),"Y",Detailed[ccn],$F$2)</f>
        <v>0</v>
      </c>
      <c r="F6" s="59"/>
      <c r="G6" s="59"/>
      <c r="H6" s="59"/>
    </row>
    <row r="7" spans="1:11" ht="30" customHeight="1" x14ac:dyDescent="0.2">
      <c r="A7" s="3" t="s">
        <v>12</v>
      </c>
      <c r="B7" s="30" t="s">
        <v>8</v>
      </c>
      <c r="C7" s="60" t="s">
        <v>13</v>
      </c>
      <c r="D7" s="29">
        <f>COUNTIFS(INDEX(Detailed[#Data],0,MATCH(A7,Detailed[#Headers],0)),"Y",Detailed[ccn],$F$2)</f>
        <v>0</v>
      </c>
    </row>
    <row r="8" spans="1:11" x14ac:dyDescent="0.2">
      <c r="A8" s="3" t="s">
        <v>14</v>
      </c>
      <c r="B8" s="69" t="s">
        <v>15</v>
      </c>
      <c r="C8" s="78"/>
      <c r="D8" s="29">
        <f>COUNTIFS(INDEX(Detailed[#Data],0,MATCH(A8,Detailed[#Headers],0)),"Y",Detailed[ccn],$F$2)</f>
        <v>0</v>
      </c>
    </row>
    <row r="9" spans="1:11" ht="30" customHeight="1" x14ac:dyDescent="0.2">
      <c r="A9" s="3" t="s">
        <v>16</v>
      </c>
      <c r="B9" s="69" t="s">
        <v>17</v>
      </c>
      <c r="C9" s="78"/>
      <c r="D9" s="41">
        <f>MAX(COUNTIFS(INDEX(Detailed[#Data],0,MATCH(J9,Detailed[#Headers],0)),"Y",Detailed[ccn],$F$2),COUNTIFS(INDEX(Detailed[#Data],0,MATCH(K9,Detailed[#Headers],0)),"Y",Detailed[ccn],$F$2))</f>
        <v>0</v>
      </c>
      <c r="F9" s="75"/>
      <c r="G9" s="75"/>
      <c r="H9" s="75"/>
      <c r="I9" s="75"/>
      <c r="J9" s="6" t="s">
        <v>83</v>
      </c>
      <c r="K9" s="6" t="s">
        <v>84</v>
      </c>
    </row>
    <row r="10" spans="1:11" x14ac:dyDescent="0.2">
      <c r="B10" s="33"/>
      <c r="D10" s="29"/>
      <c r="E10" s="7"/>
    </row>
    <row r="11" spans="1:11" ht="15.75" x14ac:dyDescent="0.25">
      <c r="A11" s="24"/>
      <c r="B11" s="71" t="s">
        <v>18</v>
      </c>
      <c r="C11" s="72"/>
      <c r="D11" s="51">
        <f>COUNTIFS(INDEX(Core[#Data],0,MATCH(B11,Core[#Headers],0)),"Y",Core[ccn],$F$2)</f>
        <v>0</v>
      </c>
      <c r="E11" s="25"/>
      <c r="F11" s="26"/>
      <c r="G11" s="26"/>
      <c r="H11" s="26"/>
      <c r="I11" s="26"/>
    </row>
    <row r="12" spans="1:11" ht="30" customHeight="1" x14ac:dyDescent="0.2">
      <c r="A12" s="3" t="s">
        <v>19</v>
      </c>
      <c r="B12" s="69" t="s">
        <v>20</v>
      </c>
      <c r="C12" s="78"/>
      <c r="D12" s="29">
        <f>COUNTIFS(INDEX(Detailed[#Data],0,MATCH(A12,Detailed[#Headers],0)),"Y",Detailed[ccn],$F$2)</f>
        <v>0</v>
      </c>
      <c r="E12" s="7"/>
    </row>
    <row r="13" spans="1:11" x14ac:dyDescent="0.2">
      <c r="B13" s="33"/>
      <c r="D13" s="29"/>
      <c r="E13" s="7"/>
    </row>
    <row r="14" spans="1:11" ht="15.75" x14ac:dyDescent="0.25">
      <c r="A14" s="24"/>
      <c r="B14" s="71" t="s">
        <v>104</v>
      </c>
      <c r="C14" s="72"/>
      <c r="D14" s="51">
        <f>COUNTIFS(INDEX(Core[#Data],0,MATCH(B14,Core[#Headers],0)),"Y",Core[ccn],$F$2)</f>
        <v>0</v>
      </c>
      <c r="E14" s="25"/>
      <c r="F14" s="26"/>
      <c r="G14" s="26"/>
      <c r="H14" s="26"/>
      <c r="I14" s="26"/>
    </row>
    <row r="15" spans="1:11" ht="30" customHeight="1" x14ac:dyDescent="0.2">
      <c r="B15" s="69" t="s">
        <v>21</v>
      </c>
      <c r="C15" s="78"/>
      <c r="D15" s="35"/>
      <c r="E15" s="8" t="s">
        <v>22</v>
      </c>
      <c r="F15" s="8" t="s">
        <v>23</v>
      </c>
    </row>
    <row r="16" spans="1:11" x14ac:dyDescent="0.2">
      <c r="A16" s="3" t="s">
        <v>24</v>
      </c>
      <c r="B16" s="30" t="s">
        <v>8</v>
      </c>
      <c r="C16" s="3" t="s">
        <v>25</v>
      </c>
      <c r="D16" s="29">
        <f>SUM(E16:F16)</f>
        <v>0</v>
      </c>
      <c r="E16" s="4">
        <f>COUNTIFS(INDEX(Detailed[#Data],0,MATCH(A16,Detailed[#Headers],0)),"PHARM",Detailed[state],$F$2)</f>
        <v>0</v>
      </c>
      <c r="F16" s="4">
        <f>COUNTIFS(INDEX(Detailed[#Data],0,MATCH(A16,Detailed[#Headers],0)),"CO-LE",Detailed[state],$F$2)</f>
        <v>0</v>
      </c>
    </row>
    <row r="17" spans="1:9" x14ac:dyDescent="0.2">
      <c r="A17" s="9"/>
      <c r="B17" s="36"/>
      <c r="C17" s="61"/>
      <c r="D17" s="38"/>
      <c r="E17" s="8" t="s">
        <v>27</v>
      </c>
      <c r="F17" s="8" t="s">
        <v>28</v>
      </c>
    </row>
    <row r="18" spans="1:9" ht="45" x14ac:dyDescent="0.2">
      <c r="A18" s="60" t="s">
        <v>29</v>
      </c>
      <c r="B18" s="30" t="s">
        <v>8</v>
      </c>
      <c r="C18" s="60" t="s">
        <v>30</v>
      </c>
      <c r="D18" s="29">
        <f>SUM(E18:F18)</f>
        <v>0</v>
      </c>
      <c r="E18" s="4">
        <f>COUNTIFS(INDEX(Detailed[#Data],0,MATCH("abxStewardPos",Detailed[#Headers],0)),"PHY",Detailed[state],$F$2,INDEX(Detailed[#Data],0,MATCH("abxPharm",Detailed[#Headers],0)),"Y",Detailed[state],$F$2)</f>
        <v>0</v>
      </c>
      <c r="F18" s="4">
        <f>COUNTIFS(INDEX(Detailed[#Data],0,MATCH("abxStewardPos",Detailed[#Headers],0)),"OTH",Detailed[state],$F$2,INDEX(Detailed[#Data],0,MATCH("abxPharm",Detailed[#Headers],0)),"Y",Detailed[state],$F$2)</f>
        <v>0</v>
      </c>
    </row>
    <row r="19" spans="1:9" x14ac:dyDescent="0.2">
      <c r="A19" s="60"/>
      <c r="B19" s="30"/>
      <c r="C19" s="60"/>
      <c r="D19" s="29"/>
      <c r="E19" s="8"/>
      <c r="F19" s="4"/>
    </row>
    <row r="20" spans="1:9" ht="45" x14ac:dyDescent="0.2">
      <c r="A20" s="60" t="s">
        <v>75</v>
      </c>
      <c r="B20" s="30" t="s">
        <v>8</v>
      </c>
      <c r="C20" s="60" t="s">
        <v>31</v>
      </c>
      <c r="D20" s="35" t="s">
        <v>76</v>
      </c>
      <c r="E20" s="7"/>
    </row>
    <row r="21" spans="1:9" x14ac:dyDescent="0.2">
      <c r="B21" s="30"/>
      <c r="C21" s="60"/>
      <c r="D21" s="29"/>
    </row>
    <row r="22" spans="1:9" x14ac:dyDescent="0.2">
      <c r="B22" s="33"/>
      <c r="D22" s="29"/>
    </row>
    <row r="23" spans="1:9" ht="15.75" x14ac:dyDescent="0.25">
      <c r="A23" s="24"/>
      <c r="B23" s="71" t="s">
        <v>86</v>
      </c>
      <c r="C23" s="72"/>
      <c r="D23" s="51">
        <f>COUNTIFS(INDEX(Core[#Data],0,MATCH(B23,Core[#Headers],0)),"Y",Core[ccn],$F$2)</f>
        <v>0</v>
      </c>
      <c r="E23" s="27"/>
      <c r="F23" s="26"/>
      <c r="G23" s="26"/>
      <c r="H23" s="26"/>
      <c r="I23" s="26"/>
    </row>
    <row r="24" spans="1:9" x14ac:dyDescent="0.2">
      <c r="B24" s="69" t="s">
        <v>32</v>
      </c>
      <c r="C24" s="78"/>
      <c r="D24" s="29"/>
    </row>
    <row r="25" spans="1:9" x14ac:dyDescent="0.2">
      <c r="A25" s="3" t="s">
        <v>33</v>
      </c>
      <c r="B25" s="30" t="s">
        <v>8</v>
      </c>
      <c r="C25" s="60" t="s">
        <v>34</v>
      </c>
      <c r="D25" s="29">
        <f>COUNTIFS(INDEX(Detailed[#Data],0,MATCH(A25,Detailed[#Headers],0)),"Y",Detailed[ccn],$F$2)</f>
        <v>0</v>
      </c>
    </row>
    <row r="26" spans="1:9" x14ac:dyDescent="0.2">
      <c r="A26" s="3" t="s">
        <v>35</v>
      </c>
      <c r="B26" s="30" t="s">
        <v>8</v>
      </c>
      <c r="C26" s="60" t="s">
        <v>36</v>
      </c>
      <c r="D26" s="29">
        <f>COUNTIFS(INDEX(Detailed[#Data],0,MATCH(A26,Detailed[#Headers],0)),"Y",Detailed[ccn],$F$2)</f>
        <v>0</v>
      </c>
    </row>
    <row r="27" spans="1:9" ht="30" x14ac:dyDescent="0.2">
      <c r="A27" s="3" t="s">
        <v>37</v>
      </c>
      <c r="B27" s="30" t="s">
        <v>8</v>
      </c>
      <c r="C27" s="60" t="s">
        <v>38</v>
      </c>
      <c r="D27" s="29">
        <f>COUNTIFS(INDEX(Detailed[#Data],0,MATCH(A27,Detailed[#Headers],0)),"Y",Detailed[ccn],$F$2)</f>
        <v>0</v>
      </c>
    </row>
    <row r="28" spans="1:9" ht="45" customHeight="1" x14ac:dyDescent="0.2">
      <c r="A28" s="3" t="s">
        <v>39</v>
      </c>
      <c r="B28" s="30" t="s">
        <v>8</v>
      </c>
      <c r="C28" s="60" t="s">
        <v>40</v>
      </c>
      <c r="D28" s="29">
        <f>COUNTIFS(INDEX(Detailed[#Data],0,MATCH(A28,Detailed[#Headers],0)),"Y",Detailed[ccn],$F$2)</f>
        <v>0</v>
      </c>
    </row>
    <row r="29" spans="1:9" ht="30" x14ac:dyDescent="0.2">
      <c r="A29" s="3" t="s">
        <v>41</v>
      </c>
      <c r="B29" s="30" t="s">
        <v>8</v>
      </c>
      <c r="C29" s="60" t="s">
        <v>42</v>
      </c>
      <c r="D29" s="29">
        <f>COUNTIFS(INDEX(Detailed[#Data],0,MATCH(A29,Detailed[#Headers],0)),"Y",Detailed[ccn],$F$2)</f>
        <v>0</v>
      </c>
    </row>
    <row r="30" spans="1:9" s="3" customFormat="1" ht="30" customHeight="1" x14ac:dyDescent="0.25">
      <c r="A30" s="3" t="s">
        <v>43</v>
      </c>
      <c r="B30" s="69" t="s">
        <v>44</v>
      </c>
      <c r="C30" s="78"/>
      <c r="D30" s="29">
        <f>COUNTIFS(INDEX(Detailed[#Data],0,MATCH(A30,Detailed[#Headers],0)),"Y",Detailed[ccn],$F$2)</f>
        <v>0</v>
      </c>
      <c r="E30" s="7"/>
    </row>
    <row r="31" spans="1:9" ht="45" customHeight="1" x14ac:dyDescent="0.2">
      <c r="A31" s="3" t="s">
        <v>45</v>
      </c>
      <c r="B31" s="69" t="s">
        <v>46</v>
      </c>
      <c r="C31" s="78"/>
      <c r="D31" s="29">
        <f>COUNTIFS(INDEX(Detailed[#Data],0,MATCH(A31,Detailed[#Headers],0)),"Y",Detailed[ccn],$F$2)</f>
        <v>0</v>
      </c>
    </row>
    <row r="32" spans="1:9" x14ac:dyDescent="0.2">
      <c r="B32" s="33"/>
      <c r="D32" s="29"/>
    </row>
    <row r="33" spans="1:9" ht="15.75" x14ac:dyDescent="0.25">
      <c r="A33" s="24"/>
      <c r="B33" s="71" t="s">
        <v>87</v>
      </c>
      <c r="C33" s="72"/>
      <c r="D33" s="51">
        <f>COUNTIFS(INDEX(Core[#Data],0,MATCH(B33,Core[#Headers],0)),"Y",Core[ccn],$F$2)</f>
        <v>0</v>
      </c>
      <c r="E33" s="27"/>
      <c r="F33" s="26"/>
      <c r="G33" s="26"/>
      <c r="H33" s="26"/>
      <c r="I33" s="26"/>
    </row>
    <row r="34" spans="1:9" s="14" customFormat="1" ht="45" customHeight="1" x14ac:dyDescent="0.25">
      <c r="A34" s="14" t="s">
        <v>47</v>
      </c>
      <c r="B34" s="69" t="s">
        <v>48</v>
      </c>
      <c r="C34" s="78"/>
      <c r="D34" s="29">
        <f>COUNTIFS(INDEX(Detailed[#Data],0,MATCH(A34,Detailed[#Headers],0)),"Y",Detailed[ccn],$F$2)</f>
        <v>0</v>
      </c>
      <c r="E34" s="56"/>
    </row>
    <row r="35" spans="1:9" s="14" customFormat="1" ht="45" customHeight="1" x14ac:dyDescent="0.25">
      <c r="A35" s="14" t="s">
        <v>49</v>
      </c>
      <c r="B35" s="69" t="s">
        <v>50</v>
      </c>
      <c r="C35" s="78"/>
      <c r="D35" s="29">
        <f>COUNTIFS(INDEX(Detailed[#Data],0,MATCH(A35,Detailed[#Headers],0)),"Y",Detailed[ccn],$F$2)</f>
        <v>0</v>
      </c>
      <c r="E35" s="56"/>
    </row>
    <row r="36" spans="1:9" x14ac:dyDescent="0.2">
      <c r="B36" s="69" t="s">
        <v>51</v>
      </c>
      <c r="C36" s="78"/>
      <c r="D36" s="29"/>
    </row>
    <row r="37" spans="1:9" s="14" customFormat="1" x14ac:dyDescent="0.25">
      <c r="A37" s="14" t="s">
        <v>52</v>
      </c>
      <c r="B37" s="30" t="s">
        <v>8</v>
      </c>
      <c r="C37" s="14" t="s">
        <v>53</v>
      </c>
      <c r="D37" s="29">
        <f>COUNTIFS(INDEX(Detailed[#Data],0,MATCH(A37,Detailed[#Headers],0)),"Y",Detailed[ccn],$F$2)</f>
        <v>0</v>
      </c>
      <c r="E37" s="56"/>
    </row>
    <row r="38" spans="1:9" s="14" customFormat="1" ht="30" x14ac:dyDescent="0.25">
      <c r="A38" s="14" t="s">
        <v>54</v>
      </c>
      <c r="B38" s="30" t="s">
        <v>8</v>
      </c>
      <c r="C38" s="14" t="s">
        <v>55</v>
      </c>
      <c r="D38" s="29">
        <f>COUNTIFS(INDEX(Detailed[#Data],0,MATCH(A38,Detailed[#Headers],0)),"Y",Detailed[ccn],$F$2)</f>
        <v>0</v>
      </c>
      <c r="E38" s="56"/>
    </row>
    <row r="39" spans="1:9" s="14" customFormat="1" ht="30" x14ac:dyDescent="0.25">
      <c r="A39" s="14" t="s">
        <v>56</v>
      </c>
      <c r="B39" s="30" t="s">
        <v>8</v>
      </c>
      <c r="C39" s="14" t="s">
        <v>57</v>
      </c>
      <c r="D39" s="29">
        <f>COUNTIFS(INDEX(Detailed[#Data],0,MATCH(A39,Detailed[#Headers],0)),"Y",Detailed[ccn],$F$2)</f>
        <v>0</v>
      </c>
      <c r="E39" s="56"/>
    </row>
    <row r="40" spans="1:9" s="14" customFormat="1" x14ac:dyDescent="0.25">
      <c r="A40" s="14" t="s">
        <v>58</v>
      </c>
      <c r="B40" s="30" t="s">
        <v>8</v>
      </c>
      <c r="C40" s="14" t="s">
        <v>59</v>
      </c>
      <c r="D40" s="29">
        <f>COUNTIFS(INDEX(Detailed[#Data],0,MATCH(A40,Detailed[#Headers],0)),"Y",Detailed[ccn],$F$2)</f>
        <v>0</v>
      </c>
      <c r="E40" s="56"/>
    </row>
    <row r="41" spans="1:9" x14ac:dyDescent="0.2">
      <c r="B41" s="33"/>
      <c r="D41" s="29"/>
    </row>
    <row r="42" spans="1:9" ht="15.75" x14ac:dyDescent="0.25">
      <c r="A42" s="24"/>
      <c r="B42" s="71" t="s">
        <v>88</v>
      </c>
      <c r="C42" s="72"/>
      <c r="D42" s="51">
        <f>COUNTIFS(INDEX(Core[#Data],0,MATCH(B42,Core[#Headers],0)),"Y",Core[ccn],$F$2)</f>
        <v>0</v>
      </c>
      <c r="E42" s="27"/>
      <c r="F42" s="26"/>
      <c r="G42" s="26"/>
      <c r="H42" s="26"/>
      <c r="I42" s="26"/>
    </row>
    <row r="43" spans="1:9" ht="60" customHeight="1" x14ac:dyDescent="0.2">
      <c r="A43" s="3" t="s">
        <v>39</v>
      </c>
      <c r="B43" s="69" t="s">
        <v>60</v>
      </c>
      <c r="C43" s="78"/>
      <c r="D43" s="29">
        <f>COUNTIFS(INDEX(Detailed[#Data],0,MATCH(A43,Detailed[#Headers],0)),"Y",Detailed[ccn],$F$2)</f>
        <v>0</v>
      </c>
    </row>
    <row r="44" spans="1:9" ht="45" customHeight="1" x14ac:dyDescent="0.2">
      <c r="A44" s="3" t="s">
        <v>61</v>
      </c>
      <c r="B44" s="69" t="s">
        <v>62</v>
      </c>
      <c r="C44" s="78"/>
      <c r="D44" s="29">
        <f>COUNTIFS(INDEX(Detailed[#Data],0,MATCH(A44,Detailed[#Headers],0)),"Y",Detailed[ccn],$F$2)</f>
        <v>0</v>
      </c>
    </row>
    <row r="45" spans="1:9" ht="15" customHeight="1" x14ac:dyDescent="0.2">
      <c r="B45" s="76" t="s">
        <v>63</v>
      </c>
      <c r="C45" s="79"/>
      <c r="D45" s="29"/>
    </row>
    <row r="46" spans="1:9" x14ac:dyDescent="0.2">
      <c r="A46" s="3" t="s">
        <v>64</v>
      </c>
      <c r="B46" s="30" t="s">
        <v>8</v>
      </c>
      <c r="C46" s="3" t="s">
        <v>65</v>
      </c>
      <c r="D46" s="29">
        <f>COUNTIFS(INDEX(Detailed[#Data],0,MATCH(A46,Detailed[#Headers],0)),"Y",Detailed[ccn],$F$2)</f>
        <v>0</v>
      </c>
    </row>
    <row r="47" spans="1:9" x14ac:dyDescent="0.2">
      <c r="A47" s="3" t="s">
        <v>66</v>
      </c>
      <c r="B47" s="30" t="s">
        <v>8</v>
      </c>
      <c r="C47" s="3" t="s">
        <v>67</v>
      </c>
      <c r="D47" s="29">
        <f>COUNTIFS(INDEX(Detailed[#Data],0,MATCH(A47,Detailed[#Headers],0)),"Y",Detailed[ccn],$F$2)</f>
        <v>0</v>
      </c>
    </row>
    <row r="48" spans="1:9" x14ac:dyDescent="0.2">
      <c r="B48" s="33"/>
      <c r="D48" s="29"/>
    </row>
    <row r="49" spans="1:9" ht="15.75" x14ac:dyDescent="0.25">
      <c r="A49" s="24"/>
      <c r="B49" s="71" t="s">
        <v>89</v>
      </c>
      <c r="C49" s="72"/>
      <c r="D49" s="51">
        <f>COUNTIFS(INDEX(Core[#Data],0,MATCH(B49,Core[#Headers],0)),"Y",Core[ccn],$F$2)</f>
        <v>0</v>
      </c>
      <c r="E49" s="27"/>
      <c r="F49" s="26"/>
      <c r="G49" s="26"/>
      <c r="H49" s="26"/>
      <c r="I49" s="26"/>
    </row>
    <row r="50" spans="1:9" ht="30" customHeight="1" x14ac:dyDescent="0.2">
      <c r="B50" s="69" t="s">
        <v>68</v>
      </c>
      <c r="C50" s="78"/>
      <c r="D50" s="29"/>
    </row>
    <row r="51" spans="1:9" x14ac:dyDescent="0.2">
      <c r="A51" s="3" t="s">
        <v>69</v>
      </c>
      <c r="B51" s="30" t="s">
        <v>8</v>
      </c>
      <c r="C51" s="3" t="s">
        <v>70</v>
      </c>
      <c r="D51" s="29">
        <f>COUNTIFS(INDEX(Detailed[#Data],0,MATCH(A51,Detailed[#Headers],0)),"Y",Detailed[ccn],$F$2)</f>
        <v>0</v>
      </c>
    </row>
    <row r="52" spans="1:9" x14ac:dyDescent="0.2">
      <c r="A52" s="3" t="s">
        <v>71</v>
      </c>
      <c r="B52" s="30" t="s">
        <v>8</v>
      </c>
      <c r="C52" s="3" t="s">
        <v>72</v>
      </c>
      <c r="D52" s="29">
        <f>COUNTIFS(INDEX(Detailed[#Data],0,MATCH(A52,Detailed[#Headers],0)),"Y",Detailed[ccn],$F$2)</f>
        <v>0</v>
      </c>
    </row>
    <row r="53" spans="1:9" x14ac:dyDescent="0.2">
      <c r="A53" s="3" t="s">
        <v>73</v>
      </c>
      <c r="B53" s="30" t="s">
        <v>8</v>
      </c>
      <c r="C53" s="3" t="s">
        <v>74</v>
      </c>
      <c r="D53" s="29">
        <f>COUNTIFS(INDEX(Detailed[#Data],0,MATCH(A53,Detailed[#Headers],0)),"Y",Detailed[ccn],$F$2)</f>
        <v>0</v>
      </c>
    </row>
    <row r="54" spans="1:9" x14ac:dyDescent="0.2">
      <c r="A54" s="44"/>
      <c r="B54" s="46"/>
      <c r="C54" s="44"/>
      <c r="D54" s="45"/>
      <c r="E54" s="47"/>
      <c r="F54" s="48"/>
      <c r="G54" s="48"/>
      <c r="H54" s="48"/>
      <c r="I54" s="48"/>
    </row>
  </sheetData>
  <sheetProtection sheet="1" objects="1" scenarios="1"/>
  <protectedRanges>
    <protectedRange sqref="F2" name="Hospital"/>
  </protectedRanges>
  <mergeCells count="25">
    <mergeCell ref="B1:C1"/>
    <mergeCell ref="B2:C2"/>
    <mergeCell ref="B3:C3"/>
    <mergeCell ref="B4:C4"/>
    <mergeCell ref="B8:C8"/>
    <mergeCell ref="B35:C35"/>
    <mergeCell ref="F9:I9"/>
    <mergeCell ref="B11:C11"/>
    <mergeCell ref="B12:C12"/>
    <mergeCell ref="B14:C14"/>
    <mergeCell ref="B15:C15"/>
    <mergeCell ref="B23:C23"/>
    <mergeCell ref="B9:C9"/>
    <mergeCell ref="B24:C24"/>
    <mergeCell ref="B30:C30"/>
    <mergeCell ref="B31:C31"/>
    <mergeCell ref="B33:C33"/>
    <mergeCell ref="B34:C34"/>
    <mergeCell ref="B50:C50"/>
    <mergeCell ref="B36:C36"/>
    <mergeCell ref="B42:C42"/>
    <mergeCell ref="B43:C43"/>
    <mergeCell ref="B44:C44"/>
    <mergeCell ref="B45:C45"/>
    <mergeCell ref="B49:C49"/>
  </mergeCells>
  <pageMargins left="0.7" right="0.7" top="0.75" bottom="0.75" header="0.3" footer="0.3"/>
  <pageSetup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91F16-A78F-4990-A82D-BE83CB0D3C1E}">
  <dimension ref="A1:N100"/>
  <sheetViews>
    <sheetView topLeftCell="A2" workbookViewId="0">
      <selection activeCell="G28" sqref="G28"/>
    </sheetView>
  </sheetViews>
  <sheetFormatPr defaultRowHeight="15" x14ac:dyDescent="0.25"/>
  <cols>
    <col min="1" max="1" width="6" style="21" bestFit="1" customWidth="1"/>
    <col min="2" max="2" width="39.7109375" bestFit="1" customWidth="1"/>
    <col min="3" max="3" width="14.28515625" customWidth="1"/>
    <col min="4" max="4" width="7.5703125" customWidth="1"/>
    <col min="5" max="5" width="7.7109375" customWidth="1"/>
    <col min="6" max="6" width="12.7109375" customWidth="1"/>
    <col min="7" max="7" width="15.7109375" customWidth="1"/>
    <col min="8" max="8" width="16.5703125" customWidth="1"/>
    <col min="9" max="9" width="6" customWidth="1"/>
    <col min="10" max="10" width="7.7109375" customWidth="1"/>
    <col min="11" max="11" width="9.28515625" customWidth="1"/>
    <col min="12" max="12" width="10.28515625" customWidth="1"/>
    <col min="13" max="13" width="21.28515625" customWidth="1"/>
    <col min="14" max="14" width="14" customWidth="1"/>
  </cols>
  <sheetData>
    <row r="1" spans="1:14" x14ac:dyDescent="0.25">
      <c r="A1" s="21" t="s">
        <v>77</v>
      </c>
      <c r="B1" t="s">
        <v>78</v>
      </c>
      <c r="C1" t="s">
        <v>80</v>
      </c>
      <c r="D1" t="s">
        <v>81</v>
      </c>
      <c r="E1" t="s">
        <v>79</v>
      </c>
      <c r="F1" t="s">
        <v>3</v>
      </c>
      <c r="G1" t="s">
        <v>18</v>
      </c>
      <c r="H1" t="s">
        <v>85</v>
      </c>
      <c r="I1" t="s">
        <v>86</v>
      </c>
      <c r="J1" t="s">
        <v>87</v>
      </c>
      <c r="K1" t="s">
        <v>88</v>
      </c>
      <c r="L1" t="s">
        <v>89</v>
      </c>
      <c r="M1" t="s">
        <v>90</v>
      </c>
      <c r="N1" t="s">
        <v>91</v>
      </c>
    </row>
    <row r="2" spans="1:14" x14ac:dyDescent="0.25">
      <c r="A2"/>
    </row>
    <row r="3" spans="1:14" x14ac:dyDescent="0.25">
      <c r="A3"/>
    </row>
    <row r="4" spans="1:14" x14ac:dyDescent="0.25">
      <c r="A4"/>
    </row>
    <row r="5" spans="1:14" x14ac:dyDescent="0.25">
      <c r="A5"/>
    </row>
    <row r="6" spans="1:14" x14ac:dyDescent="0.25">
      <c r="A6"/>
    </row>
    <row r="7" spans="1:14" x14ac:dyDescent="0.25">
      <c r="A7"/>
    </row>
    <row r="8" spans="1:14" x14ac:dyDescent="0.25">
      <c r="A8"/>
    </row>
    <row r="9" spans="1:14" x14ac:dyDescent="0.25">
      <c r="A9"/>
    </row>
    <row r="10" spans="1:14" x14ac:dyDescent="0.25">
      <c r="A10"/>
    </row>
    <row r="11" spans="1:14" x14ac:dyDescent="0.25">
      <c r="A11"/>
    </row>
    <row r="12" spans="1:14" x14ac:dyDescent="0.25">
      <c r="A12"/>
    </row>
    <row r="13" spans="1:14" x14ac:dyDescent="0.25">
      <c r="A13"/>
    </row>
    <row r="14" spans="1:14" x14ac:dyDescent="0.25">
      <c r="A14"/>
    </row>
    <row r="15" spans="1:14" x14ac:dyDescent="0.25">
      <c r="A15"/>
    </row>
    <row r="16" spans="1:14" x14ac:dyDescent="0.25">
      <c r="A16"/>
    </row>
    <row r="17" spans="1:1" x14ac:dyDescent="0.25">
      <c r="A17"/>
    </row>
    <row r="18" spans="1:1" x14ac:dyDescent="0.25">
      <c r="A18" s="22"/>
    </row>
    <row r="19" spans="1:1" x14ac:dyDescent="0.25">
      <c r="A19" s="22"/>
    </row>
    <row r="20" spans="1:1" x14ac:dyDescent="0.25">
      <c r="A20" s="22"/>
    </row>
    <row r="21" spans="1:1" x14ac:dyDescent="0.25">
      <c r="A21" s="22"/>
    </row>
    <row r="22" spans="1:1" x14ac:dyDescent="0.25">
      <c r="A22" s="22"/>
    </row>
    <row r="23" spans="1:1" x14ac:dyDescent="0.25">
      <c r="A23" s="22"/>
    </row>
    <row r="24" spans="1:1" x14ac:dyDescent="0.25">
      <c r="A24" s="22"/>
    </row>
    <row r="25" spans="1:1" x14ac:dyDescent="0.25">
      <c r="A25" s="22"/>
    </row>
    <row r="26" spans="1:1" x14ac:dyDescent="0.25">
      <c r="A26" s="22"/>
    </row>
    <row r="27" spans="1:1" x14ac:dyDescent="0.25">
      <c r="A27" s="22"/>
    </row>
    <row r="28" spans="1:1" x14ac:dyDescent="0.25">
      <c r="A28" s="22"/>
    </row>
    <row r="29" spans="1:1" x14ac:dyDescent="0.25">
      <c r="A29" s="22"/>
    </row>
    <row r="30" spans="1:1" x14ac:dyDescent="0.25">
      <c r="A30" s="22"/>
    </row>
    <row r="31" spans="1:1" x14ac:dyDescent="0.25">
      <c r="A31" s="22"/>
    </row>
    <row r="32" spans="1:1" x14ac:dyDescent="0.25">
      <c r="A32" s="22"/>
    </row>
    <row r="33" spans="1:1" x14ac:dyDescent="0.25">
      <c r="A33" s="22"/>
    </row>
    <row r="34" spans="1:1" x14ac:dyDescent="0.25">
      <c r="A34" s="22"/>
    </row>
    <row r="35" spans="1:1" x14ac:dyDescent="0.25">
      <c r="A35" s="22"/>
    </row>
    <row r="36" spans="1:1" x14ac:dyDescent="0.25">
      <c r="A36" s="22"/>
    </row>
    <row r="37" spans="1:1" x14ac:dyDescent="0.25">
      <c r="A37" s="22"/>
    </row>
    <row r="38" spans="1:1" x14ac:dyDescent="0.25">
      <c r="A38" s="22"/>
    </row>
    <row r="39" spans="1:1" x14ac:dyDescent="0.25">
      <c r="A39" s="22"/>
    </row>
    <row r="40" spans="1:1" x14ac:dyDescent="0.25">
      <c r="A40" s="22"/>
    </row>
    <row r="41" spans="1:1" x14ac:dyDescent="0.25">
      <c r="A41" s="22"/>
    </row>
    <row r="42" spans="1:1" x14ac:dyDescent="0.25">
      <c r="A42" s="22"/>
    </row>
    <row r="43" spans="1:1" x14ac:dyDescent="0.25">
      <c r="A43" s="22"/>
    </row>
    <row r="44" spans="1:1" x14ac:dyDescent="0.25">
      <c r="A44" s="22"/>
    </row>
    <row r="45" spans="1:1" x14ac:dyDescent="0.25">
      <c r="A45" s="22"/>
    </row>
    <row r="46" spans="1:1" x14ac:dyDescent="0.25">
      <c r="A46" s="22"/>
    </row>
    <row r="47" spans="1:1" x14ac:dyDescent="0.25">
      <c r="A47" s="22"/>
    </row>
    <row r="48" spans="1: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1" x14ac:dyDescent="0.25">
      <c r="A65" s="22"/>
    </row>
    <row r="66" spans="1:1" x14ac:dyDescent="0.25">
      <c r="A66" s="22"/>
    </row>
    <row r="67" spans="1:1" x14ac:dyDescent="0.25">
      <c r="A67" s="22"/>
    </row>
    <row r="68" spans="1:1" x14ac:dyDescent="0.25">
      <c r="A68" s="22"/>
    </row>
    <row r="69" spans="1:1" x14ac:dyDescent="0.25">
      <c r="A69" s="22"/>
    </row>
    <row r="70" spans="1:1" x14ac:dyDescent="0.25">
      <c r="A70" s="22"/>
    </row>
    <row r="71" spans="1:1" x14ac:dyDescent="0.25">
      <c r="A71" s="22"/>
    </row>
    <row r="72" spans="1:1" x14ac:dyDescent="0.25">
      <c r="A72" s="22"/>
    </row>
    <row r="73" spans="1:1" x14ac:dyDescent="0.25">
      <c r="A73" s="22"/>
    </row>
    <row r="74" spans="1:1" x14ac:dyDescent="0.25">
      <c r="A74" s="22"/>
    </row>
    <row r="75" spans="1:1" x14ac:dyDescent="0.25">
      <c r="A75" s="22"/>
    </row>
    <row r="76" spans="1:1" x14ac:dyDescent="0.25">
      <c r="A76" s="22"/>
    </row>
    <row r="77" spans="1:1" x14ac:dyDescent="0.25">
      <c r="A77" s="22"/>
    </row>
    <row r="78" spans="1:1" x14ac:dyDescent="0.25">
      <c r="A78" s="22"/>
    </row>
    <row r="79" spans="1:1" x14ac:dyDescent="0.25">
      <c r="A79" s="22"/>
    </row>
    <row r="80" spans="1:1" x14ac:dyDescent="0.25">
      <c r="A80" s="22"/>
    </row>
    <row r="81" spans="1:1" x14ac:dyDescent="0.25">
      <c r="A81" s="22"/>
    </row>
    <row r="82" spans="1:1" x14ac:dyDescent="0.25">
      <c r="A82" s="22"/>
    </row>
    <row r="83" spans="1:1" x14ac:dyDescent="0.25">
      <c r="A83" s="22"/>
    </row>
    <row r="84" spans="1:1" x14ac:dyDescent="0.25">
      <c r="A84" s="22"/>
    </row>
    <row r="85" spans="1:1" x14ac:dyDescent="0.25">
      <c r="A85" s="22"/>
    </row>
    <row r="86" spans="1:1" x14ac:dyDescent="0.25">
      <c r="A86" s="22"/>
    </row>
    <row r="87" spans="1:1" x14ac:dyDescent="0.25">
      <c r="A87" s="22"/>
    </row>
    <row r="88" spans="1:1" x14ac:dyDescent="0.25">
      <c r="A88" s="22"/>
    </row>
    <row r="89" spans="1:1" x14ac:dyDescent="0.25">
      <c r="A89" s="22"/>
    </row>
    <row r="90" spans="1:1" x14ac:dyDescent="0.25">
      <c r="A90" s="22"/>
    </row>
    <row r="91" spans="1:1" x14ac:dyDescent="0.25">
      <c r="A91" s="22"/>
    </row>
    <row r="92" spans="1:1" x14ac:dyDescent="0.25">
      <c r="A92" s="22"/>
    </row>
    <row r="93" spans="1:1" x14ac:dyDescent="0.25">
      <c r="A93" s="22"/>
    </row>
    <row r="94" spans="1:1" x14ac:dyDescent="0.25">
      <c r="A94" s="22"/>
    </row>
    <row r="95" spans="1:1" x14ac:dyDescent="0.25">
      <c r="A95" s="22"/>
    </row>
    <row r="96" spans="1:1" x14ac:dyDescent="0.25">
      <c r="A96" s="22"/>
    </row>
    <row r="97" spans="1:1" x14ac:dyDescent="0.25">
      <c r="A97" s="22"/>
    </row>
    <row r="98" spans="1:1" x14ac:dyDescent="0.25">
      <c r="A98" s="22"/>
    </row>
    <row r="99" spans="1:1" x14ac:dyDescent="0.25">
      <c r="A99" s="22"/>
    </row>
    <row r="100" spans="1:1" x14ac:dyDescent="0.25">
      <c r="A100" s="22"/>
    </row>
  </sheetData>
  <pageMargins left="0.7" right="0.7" top="0.75" bottom="0.75" header="0.3" footer="0.3"/>
  <pageSetup orientation="portrait" horizontalDpi="0"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36351-940A-46D4-8FCB-0EE208C6C7AD}">
  <dimension ref="A1:AI6"/>
  <sheetViews>
    <sheetView topLeftCell="A2" workbookViewId="0">
      <selection activeCell="A2" sqref="A2:AI100"/>
    </sheetView>
  </sheetViews>
  <sheetFormatPr defaultRowHeight="15" x14ac:dyDescent="0.25"/>
  <cols>
    <col min="2" max="2" width="35.7109375" bestFit="1" customWidth="1"/>
    <col min="4" max="4" width="9.7109375" customWidth="1"/>
    <col min="6" max="6" width="14" customWidth="1"/>
    <col min="7" max="7" width="19.7109375" customWidth="1"/>
    <col min="8" max="8" width="21.42578125" customWidth="1"/>
    <col min="9" max="9" width="18" customWidth="1"/>
    <col min="10" max="10" width="15" customWidth="1"/>
    <col min="11" max="11" width="16.28515625" customWidth="1"/>
    <col min="12" max="12" width="23.5703125" bestFit="1" customWidth="1"/>
    <col min="13" max="13" width="21" bestFit="1" customWidth="1"/>
    <col min="14" max="14" width="14.28515625" customWidth="1"/>
    <col min="15" max="15" width="17.42578125" customWidth="1"/>
    <col min="16" max="16" width="12.5703125" customWidth="1"/>
    <col min="17" max="17" width="20.28515625" customWidth="1"/>
    <col min="18" max="18" width="23.5703125" customWidth="1"/>
    <col min="19" max="19" width="26.7109375" customWidth="1"/>
    <col min="20" max="20" width="27.28515625" customWidth="1"/>
    <col min="21" max="21" width="15.28515625" customWidth="1"/>
    <col min="22" max="22" width="16.28515625" customWidth="1"/>
    <col min="23" max="23" width="17.42578125" customWidth="1"/>
    <col min="24" max="24" width="29" customWidth="1"/>
    <col min="25" max="25" width="22.7109375" customWidth="1"/>
    <col min="26" max="26" width="15.7109375" customWidth="1"/>
    <col min="27" max="28" width="14.28515625" customWidth="1"/>
    <col min="29" max="29" width="15.7109375" customWidth="1"/>
    <col min="30" max="30" width="15.28515625" customWidth="1"/>
    <col min="31" max="31" width="17.5703125" customWidth="1"/>
    <col min="32" max="32" width="17.28515625" customWidth="1"/>
    <col min="33" max="33" width="17.42578125" customWidth="1"/>
    <col min="34" max="34" width="14" customWidth="1"/>
    <col min="35" max="35" width="13.28515625" customWidth="1"/>
  </cols>
  <sheetData>
    <row r="1" spans="1:35" s="19" customFormat="1" ht="15.75" thickBot="1" x14ac:dyDescent="0.3">
      <c r="A1" s="18" t="s">
        <v>77</v>
      </c>
      <c r="B1" s="18" t="s">
        <v>78</v>
      </c>
      <c r="C1" s="18" t="s">
        <v>79</v>
      </c>
      <c r="D1" s="18" t="s">
        <v>80</v>
      </c>
      <c r="E1" s="18" t="s">
        <v>81</v>
      </c>
      <c r="F1" s="18" t="s">
        <v>82</v>
      </c>
      <c r="G1" s="18" t="s">
        <v>4</v>
      </c>
      <c r="H1" s="18" t="s">
        <v>7</v>
      </c>
      <c r="I1" s="18" t="s">
        <v>10</v>
      </c>
      <c r="J1" s="18" t="s">
        <v>12</v>
      </c>
      <c r="K1" s="18" t="s">
        <v>14</v>
      </c>
      <c r="L1" s="80" t="s">
        <v>83</v>
      </c>
      <c r="M1" s="80" t="s">
        <v>84</v>
      </c>
      <c r="N1" s="18" t="s">
        <v>19</v>
      </c>
      <c r="O1" s="18" t="s">
        <v>24</v>
      </c>
      <c r="P1" s="18" t="s">
        <v>26</v>
      </c>
      <c r="Q1" s="18" t="s">
        <v>33</v>
      </c>
      <c r="R1" s="18" t="s">
        <v>35</v>
      </c>
      <c r="S1" s="18" t="s">
        <v>37</v>
      </c>
      <c r="T1" s="18" t="s">
        <v>39</v>
      </c>
      <c r="U1" s="18" t="s">
        <v>41</v>
      </c>
      <c r="V1" s="18" t="s">
        <v>43</v>
      </c>
      <c r="W1" s="18" t="s">
        <v>45</v>
      </c>
      <c r="X1" s="18" t="s">
        <v>47</v>
      </c>
      <c r="Y1" s="18" t="s">
        <v>49</v>
      </c>
      <c r="Z1" s="18" t="s">
        <v>52</v>
      </c>
      <c r="AA1" s="18" t="s">
        <v>54</v>
      </c>
      <c r="AB1" s="18" t="s">
        <v>56</v>
      </c>
      <c r="AC1" s="18" t="s">
        <v>58</v>
      </c>
      <c r="AD1" s="18" t="s">
        <v>61</v>
      </c>
      <c r="AE1" s="18" t="s">
        <v>64</v>
      </c>
      <c r="AF1" s="18" t="s">
        <v>66</v>
      </c>
      <c r="AG1" s="18" t="s">
        <v>69</v>
      </c>
      <c r="AH1" s="18" t="s">
        <v>71</v>
      </c>
      <c r="AI1" s="18" t="s">
        <v>73</v>
      </c>
    </row>
    <row r="6" spans="1:35" s="20" customFormat="1" x14ac:dyDescent="0.25"/>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64FCAA407BA94DA87BA90BBB3D5FA2" ma:contentTypeVersion="24" ma:contentTypeDescription="Create a new document." ma:contentTypeScope="" ma:versionID="ee3b3c81d0e6e2c4f3ee5ce8bca7997d">
  <xsd:schema xmlns:xsd="http://www.w3.org/2001/XMLSchema" xmlns:xs="http://www.w3.org/2001/XMLSchema" xmlns:p="http://schemas.microsoft.com/office/2006/metadata/properties" xmlns:ns2="278ac7d7-82d7-475f-8505-75e8d5032f85" xmlns:ns3="51c3307e-5e2a-4454-a2e2-f5e6e28fd04f" targetNamespace="http://schemas.microsoft.com/office/2006/metadata/properties" ma:root="true" ma:fieldsID="12f7fdb7ca38c715df73b5c7d6e23af6" ns2:_="" ns3:_="">
    <xsd:import namespace="278ac7d7-82d7-475f-8505-75e8d5032f85"/>
    <xsd:import namespace="51c3307e-5e2a-4454-a2e2-f5e6e28fd04f"/>
    <xsd:element name="properties">
      <xsd:complexType>
        <xsd:sequence>
          <xsd:element name="documentManagement">
            <xsd:complexType>
              <xsd:all>
                <xsd:element ref="ns2:SH_Category"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8ac7d7-82d7-475f-8505-75e8d5032f85" elementFormDefault="qualified">
    <xsd:import namespace="http://schemas.microsoft.com/office/2006/documentManagement/types"/>
    <xsd:import namespace="http://schemas.microsoft.com/office/infopath/2007/PartnerControls"/>
    <xsd:element name="SH_Category" ma:index="8" nillable="true" ma:displayName="SH_Category" ma:format="Dropdown" ma:internalName="SH_Category" ma:readOnly="false">
      <xsd:simpleType>
        <xsd:restriction base="dms:Choice">
          <xsd:enumeration value="Budget"/>
          <xsd:enumeration value="Charter"/>
          <xsd:enumeration value="Contract"/>
          <xsd:enumeration value="Correspondence"/>
          <xsd:enumeration value="Data"/>
          <xsd:enumeration value="Event"/>
          <xsd:enumeration value="Meeting"/>
          <xsd:enumeration value="Project"/>
          <xsd:enumeration value="Proposal"/>
          <xsd:enumeration value="Publication"/>
          <xsd:enumeration value="Report"/>
          <xsd:enumeration value="Resource"/>
          <xsd:enumeration value="Template"/>
          <xsd:enumeration value="Work Plan"/>
        </xsd:restriction>
      </xsd:simpleType>
    </xsd:element>
  </xsd:schema>
  <xsd:schema xmlns:xsd="http://www.w3.org/2001/XMLSchema" xmlns:xs="http://www.w3.org/2001/XMLSchema" xmlns:dms="http://schemas.microsoft.com/office/2006/documentManagement/types" xmlns:pc="http://schemas.microsoft.com/office/infopath/2007/PartnerControls" targetNamespace="51c3307e-5e2a-4454-a2e2-f5e6e28fd04f"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f02618a-c2c7-4c24-93cf-965308a2daea" xsi:nil="true"/>
    <Notes0 xmlns="b78182ff-56ec-4335-b9a8-8f7d56080b2e" xsi:nil="true"/>
    <o10fb58b6f1b4237af11b5fc8dde9845 xmlns="4f02618a-c2c7-4c24-93cf-965308a2daea" xsi:nil="true"/>
    <de41ccc7d4784b11bfed8e20bf75ca01 xmlns="4f02618a-c2c7-4c24-93cf-965308a2daea" xsi:nil="true"/>
    <i7c492e22f6d4edeb2075ae5873ec95b xmlns="4f02618a-c2c7-4c24-93cf-965308a2daea">
      <Terms xmlns="http://schemas.microsoft.com/office/infopath/2007/PartnerControls"/>
    </i7c492e22f6d4edeb2075ae5873ec95b>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C492E9866F88549A43CB3AC6B156625" ma:contentTypeVersion="18" ma:contentTypeDescription="Create a new document." ma:contentTypeScope="" ma:versionID="675aabc8ced35fb83f213bce38bb25f0">
  <xsd:schema xmlns:xsd="http://www.w3.org/2001/XMLSchema" xmlns:xs="http://www.w3.org/2001/XMLSchema" xmlns:p="http://schemas.microsoft.com/office/2006/metadata/properties" xmlns:ns2="4f02618a-c2c7-4c24-93cf-965308a2daea" xmlns:ns3="b78182ff-56ec-4335-b9a8-8f7d56080b2e" targetNamespace="http://schemas.microsoft.com/office/2006/metadata/properties" ma:root="true" ma:fieldsID="3abd0f5cfbaa8f62e54943d4c89c9559" ns2:_="" ns3:_="">
    <xsd:import namespace="4f02618a-c2c7-4c24-93cf-965308a2daea"/>
    <xsd:import namespace="b78182ff-56ec-4335-b9a8-8f7d56080b2e"/>
    <xsd:element name="properties">
      <xsd:complexType>
        <xsd:sequence>
          <xsd:element name="documentManagement">
            <xsd:complexType>
              <xsd:all>
                <xsd:element ref="ns2:o10fb58b6f1b4237af11b5fc8dde9845" minOccurs="0"/>
                <xsd:element ref="ns2:TaxCatchAll" minOccurs="0"/>
                <xsd:element ref="ns2:TaxCatchAllLabel" minOccurs="0"/>
                <xsd:element ref="ns2:de41ccc7d4784b11bfed8e20bf75ca01" minOccurs="0"/>
                <xsd:element ref="ns2:i7c492e22f6d4edeb2075ae5873ec95b" minOccurs="0"/>
                <xsd:element ref="ns3:Notes0"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02618a-c2c7-4c24-93cf-965308a2daea" elementFormDefault="qualified">
    <xsd:import namespace="http://schemas.microsoft.com/office/2006/documentManagement/types"/>
    <xsd:import namespace="http://schemas.microsoft.com/office/infopath/2007/PartnerControls"/>
    <xsd:element name="o10fb58b6f1b4237af11b5fc8dde9845" ma:index="8" nillable="true" ma:displayName="Center Keywords_0" ma:hidden="true" ma:internalName="o10fb58b6f1b4237af11b5fc8dde9845" ma:readOnly="false">
      <xsd:simpleType>
        <xsd:restriction base="dms:Note"/>
      </xsd:simpleType>
    </xsd:element>
    <xsd:element name="TaxCatchAll" ma:index="9" nillable="true" ma:displayName="Taxonomy Catch All Column" ma:description="" ma:hidden="true" ma:list="{c6013e5a-3fd6-48d3-b325-288950b0ad04}" ma:internalName="TaxCatchAll" ma:readOnly="false" ma:showField="CatchAllData"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c6013e5a-3fd6-48d3-b325-288950b0ad04}" ma:internalName="TaxCatchAllLabel" ma:readOnly="true" ma:showField="CatchAllDataLabel" ma:web="4f02618a-c2c7-4c24-93cf-965308a2daea">
      <xsd:complexType>
        <xsd:complexContent>
          <xsd:extension base="dms:MultiChoiceLookup">
            <xsd:sequence>
              <xsd:element name="Value" type="dms:Lookup" maxOccurs="unbounded" minOccurs="0" nillable="true"/>
            </xsd:sequence>
          </xsd:extension>
        </xsd:complexContent>
      </xsd:complexType>
    </xsd:element>
    <xsd:element name="de41ccc7d4784b11bfed8e20bf75ca01" ma:index="12" nillable="true" ma:displayName="Focus Areas_0" ma:hidden="true" ma:internalName="de41ccc7d4784b11bfed8e20bf75ca01" ma:readOnly="false">
      <xsd:simpleType>
        <xsd:restriction base="dms:Note"/>
      </xsd:simpleType>
    </xsd:element>
    <xsd:element name="i7c492e22f6d4edeb2075ae5873ec95b" ma:index="14" nillable="true" ma:taxonomy="true" ma:internalName="i7c492e22f6d4edeb2075ae5873ec95b" ma:taxonomyFieldName="Programs" ma:displayName="Programs" ma:readOnly="false" ma:default="" ma:fieldId="{27c492e2-2f6d-4ede-b207-5ae5873ec95b}" ma:taxonomyMulti="true" ma:sspId="efe722d5-4220-4abe-b3a2-0beee315a9f8" ma:termSetId="f23c33e0-98b5-48db-932d-8d954eda2d27" ma:anchorId="00000000-0000-0000-0000-000000000000" ma:open="false" ma:isKeyword="false">
      <xsd:complexType>
        <xsd:sequence>
          <xsd:element ref="pc:Terms" minOccurs="0" maxOccurs="1"/>
        </xsd:sequence>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8182ff-56ec-4335-b9a8-8f7d56080b2e" elementFormDefault="qualified">
    <xsd:import namespace="http://schemas.microsoft.com/office/2006/documentManagement/types"/>
    <xsd:import namespace="http://schemas.microsoft.com/office/infopath/2007/PartnerControls"/>
    <xsd:element name="Notes0" ma:index="16" nillable="true" ma:displayName="Notes" ma:internalName="Notes0" ma:readOnly="false">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Tags" ma:index="22" nillable="true" ma:displayName="MediaServiceAutoTags" ma:internalName="MediaServiceAutoTags"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Location" ma:index="28" nillable="true" ma:displayName="Location" ma:internalName="MediaServiceLocation" ma:readOnly="true">
      <xsd:simpleType>
        <xsd:restriction base="dms:Text"/>
      </xsd:simpleType>
    </xsd:element>
    <xsd:element name="MediaLengthInSeconds" ma:index="2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1C943F-9C96-466B-8B36-99AC2AEE09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8ac7d7-82d7-475f-8505-75e8d5032f85"/>
    <ds:schemaRef ds:uri="51c3307e-5e2a-4454-a2e2-f5e6e28fd0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8C3DF-C4C4-4799-9837-E7FA4E7DF8DD}"/>
</file>

<file path=customXml/itemProps3.xml><?xml version="1.0" encoding="utf-8"?>
<ds:datastoreItem xmlns:ds="http://schemas.openxmlformats.org/officeDocument/2006/customXml" ds:itemID="{60A4756E-5080-43B0-8AF1-EFBFACFF79ED}">
  <ds:schemaRefs>
    <ds:schemaRef ds:uri="http://purl.org/dc/terms/"/>
    <ds:schemaRef ds:uri="http://schemas.microsoft.com/office/infopath/2007/PartnerControls"/>
    <ds:schemaRef ds:uri="http://schemas.microsoft.com/office/2006/metadata/properties"/>
    <ds:schemaRef ds:uri="http://purl.org/dc/dcmitype/"/>
    <ds:schemaRef ds:uri="http://schemas.microsoft.com/office/2006/documentManagement/types"/>
    <ds:schemaRef ds:uri="http://purl.org/dc/elements/1.1/"/>
    <ds:schemaRef ds:uri="http://schemas.openxmlformats.org/package/2006/metadata/core-properties"/>
    <ds:schemaRef ds:uri="51c3307e-5e2a-4454-a2e2-f5e6e28fd04f"/>
    <ds:schemaRef ds:uri="278ac7d7-82d7-475f-8505-75e8d5032f85"/>
    <ds:schemaRef ds:uri="http://www.w3.org/XML/1998/namespace"/>
  </ds:schemaRefs>
</ds:datastoreItem>
</file>

<file path=customXml/itemProps4.xml><?xml version="1.0" encoding="utf-8"?>
<ds:datastoreItem xmlns:ds="http://schemas.openxmlformats.org/officeDocument/2006/customXml" ds:itemID="{F76E5121-B4A6-4C20-AE70-7A9CF436DE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YYYY Survey Summary State</vt:lpstr>
      <vt:lpstr>YYYY Survey Summary Hospital</vt:lpstr>
      <vt:lpstr>YYYY Core Data</vt:lpstr>
      <vt:lpstr>YYYY Detailed Data</vt:lpstr>
      <vt:lpstr>'YYYY Survey Summary Hospital'!Print_Area</vt:lpstr>
      <vt:lpstr>'YYYY Survey Summary State'!Print_Area</vt:lpstr>
      <vt:lpstr>'YYYY Survey Summary Hospital'!Print_Titles</vt:lpstr>
      <vt:lpstr>'YYYY Survey Summary State'!Print_Titles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Grangaard Johnson</dc:creator>
  <cp:lastModifiedBy>Laura Grangaard</cp:lastModifiedBy>
  <cp:lastPrinted>2021-04-08T19:05:36Z</cp:lastPrinted>
  <dcterms:created xsi:type="dcterms:W3CDTF">2021-03-08T19:24:47Z</dcterms:created>
  <dcterms:modified xsi:type="dcterms:W3CDTF">2021-11-03T20:36:29Z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0x010100CC492E9866F88549A43CB3AC6B156625</vt:lpwstr>
  </property>
</Properties>
</file>